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8655" tabRatio="404"/>
  </bookViews>
  <sheets>
    <sheet name="KASUS1" sheetId="1" r:id="rId1"/>
    <sheet name="KASUS2" sheetId="2" r:id="rId2"/>
    <sheet name="KASUS3" sheetId="4" r:id="rId3"/>
    <sheet name="KASUS4" sheetId="5" r:id="rId4"/>
    <sheet name="KASUS5" sheetId="6" r:id="rId5"/>
  </sheets>
  <externalReferences>
    <externalReference r:id="rId6"/>
  </externalReferences>
  <definedNames>
    <definedName name="__IntlFixup" hidden="1">TRUE</definedName>
    <definedName name="AccessDatabase" hidden="1">"C:\My Documents\MAUI MALL1.mdb"</definedName>
    <definedName name="Actual">(PeriodInActual*(#REF!&gt;0))*PeriodInPlan</definedName>
    <definedName name="ActualBeyond">PeriodInActual*(#REF!&gt;0)</definedName>
    <definedName name="ACwvu.CapersView." localSheetId="0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hidden="1">#REF!</definedName>
    <definedName name="ALAMAT">KASUS1!$N$6:$P$15</definedName>
    <definedName name="anscount" hidden="1">4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0" hidden="1">[1]MASTER!#REF!</definedName>
    <definedName name="ddd" localSheetId="1" hidden="1">[1]MASTER!#REF!</definedName>
    <definedName name="ddd" hidden="1">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0" hidden="1">[1]MASTER!#REF!</definedName>
    <definedName name="ketek" localSheetId="1" hidden="1">[1]MASTER!#REF!</definedName>
    <definedName name="ketek" hidden="1">[1]MASTER!#REF!</definedName>
    <definedName name="limcount" hidden="1">3</definedName>
    <definedName name="NAMA" localSheetId="3">KASUS4!$C$4:$C$53</definedName>
    <definedName name="NAMA" localSheetId="4">KASUS5!$D$4:$D$53</definedName>
    <definedName name="PEMBELI" localSheetId="1">KASUS2!$G$9:$G$18</definedName>
    <definedName name="PEMBELI">KASUS1!$M$6:$O$15</definedName>
    <definedName name="Rwvu.CapersView." localSheetId="0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hidden="1">#REF!</definedName>
    <definedName name="SALES" localSheetId="4">KASUS5!$G$4:$G$53</definedName>
    <definedName name="sencount" hidden="1">3</definedName>
    <definedName name="ss" localSheetId="0" hidden="1">[1]MASTER!#REF!</definedName>
    <definedName name="ss" localSheetId="1" hidden="1">[1]MASTER!#REF!</definedName>
    <definedName name="ss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hidden="1">#REF!</definedName>
    <definedName name="TRANSAKSI" localSheetId="3">KASUS4!$E$4:$E$53</definedName>
    <definedName name="TRANSAKSI" localSheetId="4">KASUS5!$H$4:$H$53</definedName>
    <definedName name="trte" localSheetId="0" hidden="1">{#N/A,#N/A,FALSE,"PRJCTED QTRLY $'s"}</definedName>
    <definedName name="trte" localSheetId="1" hidden="1">{#N/A,#N/A,FALSE,"PRJCTED QTRLY $'s"}</definedName>
    <definedName name="trte" hidden="1">{#N/A,#N/A,FALSE,"PRJCTED QTRLY $'s"}</definedName>
    <definedName name="v" localSheetId="0" hidden="1">{"'PRODUCTIONCOST SHEET'!$B$3:$G$48"}</definedName>
    <definedName name="v" localSheetId="1" hidden="1">{"'PRODUCTIONCOST SHEET'!$B$3:$G$48"}</definedName>
    <definedName name="v" hidden="1">{"'PRODUCTIONCOST SHEET'!$B$3:$G$48"}</definedName>
    <definedName name="vvv" localSheetId="0" hidden="1">{"Japan_Capers_Ed_Pub",#N/A,FALSE,"DI 2 YEAR MASTER SCHEDULE"}</definedName>
    <definedName name="vvv" localSheetId="1" hidden="1">{"Japan_Capers_Ed_Pub",#N/A,FALSE,"DI 2 YEAR MASTER SCHEDULE"}</definedName>
    <definedName name="vvv" hidden="1">{"Japan_Capers_Ed_Pub",#N/A,FALSE,"DI 2 YEAR MASTER SCHEDULE"}</definedName>
    <definedName name="vvvv" localSheetId="0" hidden="1">{#N/A,#N/A,FALSE,"PRJCTED MNTHLY QTY's"}</definedName>
    <definedName name="vvvv" localSheetId="1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{"'PRODUCTIONCOST SHEET'!$B$3:$G$48"}</definedName>
    <definedName name="X" localSheetId="1" hidden="1">{"'PRODUCTIONCOST SHEET'!$B$3:$G$48"}</definedName>
    <definedName name="X" hidden="1">{"'PRODUCTIONCOST SHEET'!$B$3:$G$48"}</definedName>
    <definedName name="XDDDD" hidden="1">[1]MASTER!#REF!</definedName>
    <definedName name="XXX" localSheetId="0" hidden="1">{"'PRODUCTIONCOST SHEET'!$B$3:$G$48"}</definedName>
    <definedName name="XXX" localSheetId="1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6" l="1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L17" i="6"/>
  <c r="D16" i="6"/>
  <c r="L16" i="6"/>
  <c r="D15" i="6"/>
  <c r="L15" i="6"/>
  <c r="D14" i="6"/>
  <c r="D13" i="6"/>
  <c r="D12" i="6"/>
  <c r="D11" i="6"/>
  <c r="D10" i="6"/>
  <c r="D9" i="6"/>
  <c r="D8" i="6"/>
  <c r="D7" i="6"/>
  <c r="D6" i="6"/>
  <c r="D5" i="6"/>
  <c r="E4" i="6"/>
  <c r="D4" i="6"/>
  <c r="F4" i="6" s="1"/>
  <c r="E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I6" i="5"/>
  <c r="D6" i="5"/>
  <c r="C6" i="5"/>
  <c r="I5" i="5"/>
  <c r="D5" i="5"/>
  <c r="C5" i="5"/>
  <c r="J14" i="5" s="1"/>
  <c r="I4" i="5"/>
  <c r="D4" i="5"/>
  <c r="C4" i="5"/>
  <c r="E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J5" i="4"/>
  <c r="B2" i="4" s="1"/>
  <c r="I5" i="4"/>
  <c r="D5" i="4"/>
  <c r="C5" i="4"/>
  <c r="J12" i="4" s="1"/>
  <c r="I4" i="4"/>
  <c r="D4" i="4"/>
  <c r="C4" i="4"/>
  <c r="H27" i="4"/>
  <c r="H25" i="4"/>
  <c r="H28" i="4"/>
  <c r="H26" i="4"/>
  <c r="H25" i="5"/>
  <c r="K24" i="6"/>
  <c r="K23" i="6"/>
  <c r="K22" i="6"/>
  <c r="J19" i="4" l="1"/>
  <c r="J19" i="5"/>
  <c r="M17" i="6"/>
  <c r="F7" i="6"/>
  <c r="F9" i="6"/>
  <c r="F11" i="6"/>
  <c r="F18" i="6"/>
  <c r="F20" i="6"/>
  <c r="F22" i="6"/>
  <c r="F24" i="6"/>
  <c r="F26" i="6"/>
  <c r="F28" i="6"/>
  <c r="F30" i="6"/>
  <c r="F32" i="6"/>
  <c r="F34" i="6"/>
  <c r="F36" i="6"/>
  <c r="F38" i="6"/>
  <c r="F40" i="6"/>
  <c r="F42" i="6"/>
  <c r="F44" i="6"/>
  <c r="F46" i="6"/>
  <c r="F48" i="6"/>
  <c r="F50" i="6"/>
  <c r="F52" i="6"/>
  <c r="C4" i="6"/>
  <c r="F5" i="6"/>
  <c r="F6" i="6"/>
  <c r="F8" i="6"/>
  <c r="F10" i="6"/>
  <c r="F12" i="6"/>
  <c r="F14" i="6"/>
  <c r="F16" i="6"/>
  <c r="F27" i="6"/>
  <c r="F31" i="6"/>
  <c r="F33" i="6"/>
  <c r="F35" i="6"/>
  <c r="F45" i="6"/>
  <c r="F47" i="6"/>
  <c r="F49" i="6"/>
  <c r="F51" i="6"/>
  <c r="F53" i="6"/>
  <c r="J10" i="4"/>
  <c r="J14" i="4"/>
  <c r="J16" i="4"/>
  <c r="J18" i="4"/>
  <c r="J12" i="5"/>
  <c r="J16" i="5"/>
  <c r="J18" i="5"/>
  <c r="J20" i="5"/>
  <c r="J8" i="6"/>
  <c r="C8" i="6"/>
  <c r="C10" i="6"/>
  <c r="C12" i="6"/>
  <c r="C13" i="6"/>
  <c r="F13" i="6"/>
  <c r="C15" i="6"/>
  <c r="F15" i="6"/>
  <c r="M16" i="6"/>
  <c r="C17" i="6"/>
  <c r="F17" i="6"/>
  <c r="C19" i="6"/>
  <c r="F19" i="6"/>
  <c r="C21" i="6"/>
  <c r="F21" i="6"/>
  <c r="C23" i="6"/>
  <c r="F23" i="6"/>
  <c r="C25" i="6"/>
  <c r="F25" i="6"/>
  <c r="C27" i="6"/>
  <c r="C29" i="6"/>
  <c r="F29" i="6"/>
  <c r="C31" i="6"/>
  <c r="C33" i="6"/>
  <c r="C35" i="6"/>
  <c r="C37" i="6"/>
  <c r="F37" i="6"/>
  <c r="C39" i="6"/>
  <c r="F39" i="6"/>
  <c r="C41" i="6"/>
  <c r="F41" i="6"/>
  <c r="C43" i="6"/>
  <c r="F43" i="6"/>
  <c r="C45" i="6"/>
  <c r="C47" i="6"/>
  <c r="C49" i="6"/>
  <c r="C51" i="6"/>
  <c r="C53" i="6"/>
  <c r="J11" i="4"/>
  <c r="J13" i="4"/>
  <c r="J15" i="4"/>
  <c r="J17" i="4"/>
  <c r="J11" i="5"/>
  <c r="J13" i="5"/>
  <c r="J15" i="5"/>
  <c r="J17" i="5"/>
  <c r="C5" i="6"/>
  <c r="C6" i="6"/>
  <c r="C7" i="6"/>
  <c r="C9" i="6"/>
  <c r="C11" i="6"/>
  <c r="L13" i="6"/>
  <c r="M13" i="6" s="1"/>
  <c r="C14" i="6"/>
  <c r="M15" i="6"/>
  <c r="C16" i="6"/>
  <c r="C18" i="6"/>
  <c r="C20" i="6"/>
  <c r="C22" i="6"/>
  <c r="C24" i="6"/>
  <c r="C26" i="6"/>
  <c r="C28" i="6"/>
  <c r="C30" i="6"/>
  <c r="C32" i="6"/>
  <c r="C34" i="6"/>
  <c r="C36" i="6"/>
  <c r="C38" i="6"/>
  <c r="C40" i="6"/>
  <c r="C42" i="6"/>
  <c r="C44" i="6"/>
  <c r="C46" i="6"/>
  <c r="C48" i="6"/>
  <c r="C50" i="6"/>
  <c r="C52" i="6"/>
  <c r="M18" i="6" l="1"/>
  <c r="J21" i="5"/>
  <c r="J20" i="4"/>
  <c r="E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E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H15" i="1"/>
  <c r="H14" i="1"/>
  <c r="H17" i="1"/>
  <c r="H16" i="1"/>
  <c r="J9" i="1" l="1"/>
  <c r="J8" i="1"/>
  <c r="J7" i="1"/>
  <c r="J10" i="1" l="1"/>
  <c r="I19" i="2"/>
  <c r="H19" i="2"/>
</calcChain>
</file>

<file path=xl/sharedStrings.xml><?xml version="1.0" encoding="utf-8"?>
<sst xmlns="http://schemas.openxmlformats.org/spreadsheetml/2006/main" count="521" uniqueCount="72">
  <si>
    <t>TRANSAKSI PENJUALAN</t>
  </si>
  <si>
    <t>Kode</t>
  </si>
  <si>
    <t>Nama Pelanggan</t>
  </si>
  <si>
    <t>Alamat</t>
  </si>
  <si>
    <t>Transaksi</t>
  </si>
  <si>
    <t>P005</t>
  </si>
  <si>
    <t>Wilayah</t>
  </si>
  <si>
    <t>Pelanggan</t>
  </si>
  <si>
    <t>P004</t>
  </si>
  <si>
    <t>No</t>
  </si>
  <si>
    <t>Nama</t>
  </si>
  <si>
    <t>P001</t>
  </si>
  <si>
    <r>
      <t>Rincian Transaksi (</t>
    </r>
    <r>
      <rPr>
        <b/>
        <i/>
        <sz val="11"/>
        <color rgb="FFFF0000"/>
        <rFont val="Calibri"/>
        <family val="2"/>
        <scheme val="minor"/>
      </rPr>
      <t>pembuktian</t>
    </r>
    <r>
      <rPr>
        <b/>
        <sz val="11"/>
        <color rgb="FF0000FF"/>
        <rFont val="Calibri"/>
        <family val="2"/>
        <scheme val="minor"/>
      </rPr>
      <t>)</t>
    </r>
  </si>
  <si>
    <t>Rohmat Supriyadi</t>
  </si>
  <si>
    <t>Bandung</t>
  </si>
  <si>
    <t>P007</t>
  </si>
  <si>
    <t>Jakarta</t>
  </si>
  <si>
    <t>P002</t>
  </si>
  <si>
    <t>Yanes Sipahutar</t>
  </si>
  <si>
    <t>P006</t>
  </si>
  <si>
    <t>Bogor</t>
  </si>
  <si>
    <t>P003</t>
  </si>
  <si>
    <t>Andi Marestio N</t>
  </si>
  <si>
    <t>P010</t>
  </si>
  <si>
    <t>Gunawan Herwidodo</t>
  </si>
  <si>
    <t>Jumlah</t>
  </si>
  <si>
    <t>Pitta Yohana</t>
  </si>
  <si>
    <t>Sidik Purnomo</t>
  </si>
  <si>
    <t>P008</t>
  </si>
  <si>
    <t>Penyusunan fungsi:</t>
  </si>
  <si>
    <t>Ferdy Antomi</t>
  </si>
  <si>
    <t>Sel</t>
  </si>
  <si>
    <t>Fungsi</t>
  </si>
  <si>
    <t>Herlambang</t>
  </si>
  <si>
    <t>C4</t>
  </si>
  <si>
    <t>P009</t>
  </si>
  <si>
    <t>Aries Purnomo</t>
  </si>
  <si>
    <t>D4</t>
  </si>
  <si>
    <t>Elrik Widi Satmoko</t>
  </si>
  <si>
    <t>I4</t>
  </si>
  <si>
    <t>J4</t>
  </si>
  <si>
    <t>Catatan:</t>
  </si>
  <si>
    <t>J7</t>
  </si>
  <si>
    <t>=SUMIF(D$4:D$53;I7;E$4:E$53), salin ke J8:J9</t>
  </si>
  <si>
    <t>- Data pelanggan berupa kode, nama dan alamat</t>
  </si>
  <si>
    <t>digunakan untuk mengisi data Transaksi Penjualan</t>
  </si>
  <si>
    <t>- Range N6:P15 diberi nama ALAMAT</t>
  </si>
  <si>
    <t>- Transaksi Penjualan diisi dengan memasukkan</t>
  </si>
  <si>
    <t>Kode, yang selanjutnya diisi nama pelanggan dan</t>
  </si>
  <si>
    <t>alamat, sedangkan nilai transaksi diisi manual.</t>
  </si>
  <si>
    <t>- Range M6:O15 diberi nama PEMBELI untuk</t>
  </si>
  <si>
    <t>Kriteria</t>
  </si>
  <si>
    <t>Jumlah Transaksi</t>
  </si>
  <si>
    <t>Formula atau Fungsi</t>
  </si>
  <si>
    <t>J5</t>
  </si>
  <si>
    <t>I5</t>
  </si>
  <si>
    <t>I6</t>
  </si>
  <si>
    <t>TRANSAKSI 3 PELANGGAN TERPILIH</t>
  </si>
  <si>
    <t>I7</t>
  </si>
  <si>
    <t>WIRANIAGA dan TRANSAKSI PENJUALAN</t>
  </si>
  <si>
    <t>Wiraniaga</t>
  </si>
  <si>
    <t>Titiek</t>
  </si>
  <si>
    <t>Hermawan</t>
  </si>
  <si>
    <t>Selviany</t>
  </si>
  <si>
    <t>Rincian Transaksi</t>
  </si>
  <si>
    <t>Penjelasan Fungsi</t>
  </si>
  <si>
    <t>L4</t>
  </si>
  <si>
    <t>L5</t>
  </si>
  <si>
    <t>L6</t>
  </si>
  <si>
    <t>FREKUENSI TRANSAKSI PELANGGAN</t>
  </si>
  <si>
    <t>Frekuensi</t>
  </si>
  <si>
    <t>Frekuensi Transaksi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</si>
</sst>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kali&quot;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3" tint="-0.249977111117893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sz val="11"/>
      <color theme="4" tint="-0.249977111117893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33CC"/>
      <name val="Calibri"/>
      <family val="2"/>
      <charset val="1"/>
      <scheme val="minor"/>
    </font>
    <font>
      <sz val="11"/>
      <color theme="4" tint="-0.499984740745262"/>
      <name val="Calibri"/>
      <family val="2"/>
      <charset val="1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6" fillId="0" borderId="0"/>
  </cellStyleXfs>
  <cellXfs count="12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7" fillId="3" borderId="3" xfId="1" quotePrefix="1" applyFont="1" applyFill="1" applyBorder="1" applyAlignment="1">
      <alignment horizontal="left" vertical="center" indent="1"/>
    </xf>
    <xf numFmtId="37" fontId="0" fillId="3" borderId="4" xfId="0" applyNumberFormat="1" applyFill="1" applyBorder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8" fillId="2" borderId="0" xfId="0" applyFont="1" applyFill="1" applyAlignment="1">
      <alignment horizontal="center" vertical="center"/>
    </xf>
    <xf numFmtId="0" fontId="0" fillId="3" borderId="5" xfId="0" quotePrefix="1" applyFill="1" applyBorder="1" applyAlignment="1">
      <alignment horizontal="left" vertical="center" indent="1"/>
    </xf>
    <xf numFmtId="37" fontId="9" fillId="4" borderId="5" xfId="0" quotePrefix="1" applyNumberFormat="1" applyFont="1" applyFill="1" applyBorder="1" applyAlignment="1">
      <alignment vertical="center"/>
    </xf>
    <xf numFmtId="0" fontId="7" fillId="3" borderId="3" xfId="1" applyFont="1" applyFill="1" applyBorder="1" applyAlignment="1">
      <alignment horizontal="left" vertical="center" indent="1"/>
    </xf>
    <xf numFmtId="37" fontId="0" fillId="3" borderId="5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0" xfId="0" applyFill="1" applyAlignment="1">
      <alignment horizontal="right" vertical="center" indent="1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1" fillId="0" borderId="0" xfId="0" applyFont="1" applyAlignment="1">
      <alignment vertical="center"/>
    </xf>
    <xf numFmtId="0" fontId="4" fillId="5" borderId="0" xfId="0" applyFont="1" applyFill="1" applyAlignment="1">
      <alignment horizontal="left" vertical="center" indent="1"/>
    </xf>
    <xf numFmtId="37" fontId="0" fillId="3" borderId="5" xfId="0" quotePrefix="1" applyNumberForma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indent="1"/>
    </xf>
    <xf numFmtId="37" fontId="0" fillId="3" borderId="6" xfId="0" applyNumberFormat="1" applyFill="1" applyBorder="1" applyAlignment="1">
      <alignment vertical="center"/>
    </xf>
    <xf numFmtId="0" fontId="4" fillId="6" borderId="0" xfId="0" applyFont="1" applyFill="1" applyAlignment="1">
      <alignment horizontal="left" vertical="center" indent="1"/>
    </xf>
    <xf numFmtId="37" fontId="0" fillId="7" borderId="5" xfId="0" applyNumberForma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 indent="1"/>
    </xf>
    <xf numFmtId="0" fontId="0" fillId="3" borderId="0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horizontal="left" vertical="center" indent="1"/>
    </xf>
    <xf numFmtId="37" fontId="0" fillId="3" borderId="0" xfId="0" applyNumberFormat="1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7" fillId="3" borderId="2" xfId="1" applyFont="1" applyFill="1" applyBorder="1" applyAlignment="1">
      <alignment horizontal="left" vertical="center" indent="1"/>
    </xf>
    <xf numFmtId="37" fontId="0" fillId="3" borderId="1" xfId="0" applyNumberFormat="1" applyFill="1" applyBorder="1" applyAlignment="1">
      <alignment vertical="center"/>
    </xf>
    <xf numFmtId="37" fontId="4" fillId="8" borderId="4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37" fontId="0" fillId="3" borderId="6" xfId="0" quotePrefix="1" applyNumberFormat="1" applyFill="1" applyBorder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quotePrefix="1" applyFill="1" applyBorder="1" applyAlignment="1">
      <alignment horizontal="left" vertical="center" indent="1"/>
    </xf>
    <xf numFmtId="0" fontId="0" fillId="0" borderId="0" xfId="0" applyFill="1" applyBorder="1" applyAlignment="1">
      <alignment vertical="center"/>
    </xf>
    <xf numFmtId="0" fontId="0" fillId="0" borderId="5" xfId="0" applyFill="1" applyBorder="1" applyAlignment="1">
      <alignment horizontal="left" vertical="center" indent="1"/>
    </xf>
    <xf numFmtId="164" fontId="0" fillId="3" borderId="0" xfId="0" applyNumberFormat="1" applyFill="1" applyAlignment="1">
      <alignment horizontal="right" vertical="center" indent="2"/>
    </xf>
    <xf numFmtId="37" fontId="0" fillId="3" borderId="8" xfId="0" quotePrefix="1" applyNumberFormat="1" applyFill="1" applyBorder="1" applyAlignment="1">
      <alignment vertical="center"/>
    </xf>
    <xf numFmtId="37" fontId="0" fillId="3" borderId="9" xfId="0" quotePrefix="1" applyNumberFormat="1" applyFill="1" applyBorder="1" applyAlignment="1">
      <alignment vertical="center"/>
    </xf>
    <xf numFmtId="37" fontId="0" fillId="3" borderId="10" xfId="0" quotePrefix="1" applyNumberFormat="1" applyFill="1" applyBorder="1" applyAlignment="1">
      <alignment vertical="center"/>
    </xf>
    <xf numFmtId="37" fontId="0" fillId="7" borderId="9" xfId="0" applyNumberFormat="1" applyFill="1" applyBorder="1" applyAlignment="1">
      <alignment vertical="center"/>
    </xf>
    <xf numFmtId="0" fontId="4" fillId="13" borderId="0" xfId="0" applyFont="1" applyFill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164" fontId="0" fillId="11" borderId="7" xfId="0" applyNumberFormat="1" applyFill="1" applyBorder="1" applyAlignment="1">
      <alignment horizontal="right" vertical="center" indent="2"/>
    </xf>
    <xf numFmtId="164" fontId="0" fillId="11" borderId="0" xfId="0" applyNumberFormat="1" applyFill="1" applyBorder="1" applyAlignment="1">
      <alignment horizontal="right" vertical="center" indent="2"/>
    </xf>
    <xf numFmtId="164" fontId="0" fillId="11" borderId="1" xfId="0" applyNumberFormat="1" applyFill="1" applyBorder="1" applyAlignment="1">
      <alignment horizontal="right" vertical="center" indent="2"/>
    </xf>
    <xf numFmtId="0" fontId="4" fillId="2" borderId="6" xfId="0" applyFont="1" applyFill="1" applyBorder="1" applyAlignment="1">
      <alignment horizontal="center" vertical="center"/>
    </xf>
    <xf numFmtId="37" fontId="12" fillId="14" borderId="5" xfId="0" quotePrefix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0" fillId="3" borderId="6" xfId="0" quotePrefix="1" applyFill="1" applyBorder="1" applyAlignment="1">
      <alignment horizontal="left" vertical="center" indent="1"/>
    </xf>
    <xf numFmtId="37" fontId="9" fillId="7" borderId="5" xfId="0" quotePrefix="1" applyNumberFormat="1" applyFont="1" applyFill="1" applyBorder="1" applyAlignment="1">
      <alignment horizontal="center" vertical="center"/>
    </xf>
    <xf numFmtId="0" fontId="4" fillId="9" borderId="0" xfId="0" applyFont="1" applyFill="1" applyAlignment="1">
      <alignment horizontal="left" vertical="center" indent="1"/>
    </xf>
    <xf numFmtId="0" fontId="13" fillId="3" borderId="5" xfId="0" quotePrefix="1" applyFont="1" applyFill="1" applyBorder="1" applyAlignment="1">
      <alignment horizontal="left" vertical="center" indent="1"/>
    </xf>
    <xf numFmtId="0" fontId="4" fillId="12" borderId="1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left" vertical="center" indent="1"/>
    </xf>
    <xf numFmtId="0" fontId="15" fillId="12" borderId="0" xfId="0" applyFont="1" applyFill="1" applyAlignment="1">
      <alignment horizontal="center" vertical="center"/>
    </xf>
    <xf numFmtId="0" fontId="0" fillId="3" borderId="0" xfId="0" quotePrefix="1" applyFill="1" applyBorder="1" applyAlignment="1">
      <alignment horizontal="left" vertical="center" indent="1"/>
    </xf>
    <xf numFmtId="0" fontId="15" fillId="12" borderId="0" xfId="0" applyFont="1" applyFill="1" applyAlignment="1">
      <alignment vertical="center"/>
    </xf>
    <xf numFmtId="0" fontId="0" fillId="12" borderId="1" xfId="0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0" fillId="3" borderId="1" xfId="0" quotePrefix="1" applyFill="1" applyBorder="1" applyAlignment="1">
      <alignment horizontal="left" vertical="center" indent="1"/>
    </xf>
    <xf numFmtId="37" fontId="9" fillId="7" borderId="0" xfId="0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left" vertical="center" indent="1"/>
    </xf>
    <xf numFmtId="37" fontId="4" fillId="10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left" vertical="center" indent="1"/>
    </xf>
    <xf numFmtId="0" fontId="16" fillId="3" borderId="4" xfId="1" applyFont="1" applyFill="1" applyBorder="1" applyAlignment="1">
      <alignment horizontal="left" vertical="center" indent="1"/>
    </xf>
    <xf numFmtId="0" fontId="16" fillId="3" borderId="5" xfId="1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12" borderId="0" xfId="0" applyFont="1" applyFill="1" applyBorder="1" applyAlignment="1">
      <alignment horizontal="right" vertical="center" indent="2"/>
    </xf>
    <xf numFmtId="37" fontId="0" fillId="7" borderId="5" xfId="0" quotePrefix="1" applyNumberForma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indent="1"/>
    </xf>
    <xf numFmtId="37" fontId="0" fillId="3" borderId="0" xfId="0" quotePrefix="1" applyNumberForma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indent="1"/>
    </xf>
    <xf numFmtId="0" fontId="16" fillId="3" borderId="6" xfId="1" applyFont="1" applyFill="1" applyBorder="1" applyAlignment="1">
      <alignment horizontal="left" vertical="center" indent="1"/>
    </xf>
    <xf numFmtId="37" fontId="4" fillId="6" borderId="4" xfId="0" applyNumberFormat="1" applyFont="1" applyFill="1" applyBorder="1" applyAlignment="1">
      <alignment vertical="center"/>
    </xf>
    <xf numFmtId="0" fontId="17" fillId="12" borderId="0" xfId="0" applyFont="1" applyFill="1" applyBorder="1" applyAlignment="1">
      <alignment horizontal="right" vertical="center" indent="1"/>
    </xf>
    <xf numFmtId="0" fontId="4" fillId="12" borderId="0" xfId="0" applyFont="1" applyFill="1" applyBorder="1" applyAlignment="1">
      <alignment horizontal="right" vertical="center" indent="1"/>
    </xf>
    <xf numFmtId="0" fontId="0" fillId="14" borderId="4" xfId="0" applyFill="1" applyBorder="1" applyAlignment="1">
      <alignment horizontal="left" vertical="center" indent="1"/>
    </xf>
    <xf numFmtId="37" fontId="0" fillId="14" borderId="6" xfId="0" quotePrefix="1" applyNumberFormat="1" applyFill="1" applyBorder="1" applyAlignment="1">
      <alignment horizontal="left" vertical="center" indent="1"/>
    </xf>
    <xf numFmtId="0" fontId="21" fillId="2" borderId="1" xfId="0" applyFont="1" applyFill="1" applyBorder="1" applyAlignment="1">
      <alignment vertical="center"/>
    </xf>
    <xf numFmtId="0" fontId="7" fillId="16" borderId="0" xfId="0" applyFont="1" applyFill="1" applyAlignment="1">
      <alignment horizontal="left" vertical="center" indent="1"/>
    </xf>
    <xf numFmtId="0" fontId="7" fillId="16" borderId="1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 inden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0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horizontal="right" vertical="center" indent="1"/>
    </xf>
    <xf numFmtId="0" fontId="13" fillId="3" borderId="7" xfId="0" quotePrefix="1" applyFont="1" applyFill="1" applyBorder="1" applyAlignment="1">
      <alignment horizontal="center" vertical="center" wrapText="1"/>
    </xf>
    <xf numFmtId="0" fontId="13" fillId="3" borderId="0" xfId="0" quotePrefix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8" fillId="14" borderId="7" xfId="0" applyFont="1" applyFill="1" applyBorder="1" applyAlignment="1">
      <alignment horizontal="center" vertical="center" wrapText="1"/>
    </xf>
    <xf numFmtId="0" fontId="18" fillId="14" borderId="0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right" vertical="center" indent="1"/>
    </xf>
    <xf numFmtId="0" fontId="4" fillId="2" borderId="10" xfId="0" applyFont="1" applyFill="1" applyBorder="1" applyAlignment="1">
      <alignment horizontal="center" vertical="center"/>
    </xf>
  </cellXfs>
  <cellStyles count="4">
    <cellStyle name="Normal" xfId="0" builtinId="0"/>
    <cellStyle name="Normal 2 2" xfId="3"/>
    <cellStyle name="Normal 4 2" xfId="2"/>
    <cellStyle name="Normal_Sheet5" xfId="1"/>
  </cellStyles>
  <dxfs count="26"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strike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right style="thin">
          <color theme="0"/>
        </right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strike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H$4" horiz="1" max="3" min="1" page="10" val="3"/>
</file>

<file path=xl/ctrlProps/ctrlProp2.xml><?xml version="1.0" encoding="utf-8"?>
<formControlPr xmlns="http://schemas.microsoft.com/office/spreadsheetml/2009/9/main" objectType="Scroll" dx="16" fmlaLink="$H$4" horiz="1" max="10" min="1" page="10"/>
</file>

<file path=xl/ctrlProps/ctrlProp3.xml><?xml version="1.0" encoding="utf-8"?>
<formControlPr xmlns="http://schemas.microsoft.com/office/spreadsheetml/2009/9/main" objectType="Scroll" dx="16" fmlaLink="$H$5" horiz="1" max="2" min="1" page="10"/>
</file>

<file path=xl/ctrlProps/ctrlProp4.xml><?xml version="1.0" encoding="utf-8"?>
<formControlPr xmlns="http://schemas.microsoft.com/office/spreadsheetml/2009/9/main" objectType="Scroll" dx="16" fmlaLink="$H$4" horiz="1" max="10" min="1" page="10" val="5"/>
</file>

<file path=xl/ctrlProps/ctrlProp5.xml><?xml version="1.0" encoding="utf-8"?>
<formControlPr xmlns="http://schemas.microsoft.com/office/spreadsheetml/2009/9/main" objectType="Scroll" dx="16" fmlaLink="$H$5" horiz="1" max="10" min="1" page="10" val="7"/>
</file>

<file path=xl/ctrlProps/ctrlProp6.xml><?xml version="1.0" encoding="utf-8"?>
<formControlPr xmlns="http://schemas.microsoft.com/office/spreadsheetml/2009/9/main" objectType="Scroll" dx="16" fmlaLink="$H$6" horiz="1" max="10" min="1" page="10" val="2"/>
</file>

<file path=xl/ctrlProps/ctrlProp7.xml><?xml version="1.0" encoding="utf-8"?>
<formControlPr xmlns="http://schemas.microsoft.com/office/spreadsheetml/2009/9/main" objectType="Scroll" dx="16" fmlaLink="$K$4" horiz="1" max="10" min="1" page="10" val="3"/>
</file>

<file path=xl/ctrlProps/ctrlProp8.xml><?xml version="1.0" encoding="utf-8"?>
<formControlPr xmlns="http://schemas.microsoft.com/office/spreadsheetml/2009/9/main" objectType="Scroll" dx="16" fmlaLink="$K$5" horiz="1" max="3" min="1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</xdr:row>
          <xdr:rowOff>19050</xdr:rowOff>
        </xdr:from>
        <xdr:to>
          <xdr:col>7</xdr:col>
          <xdr:colOff>485775</xdr:colOff>
          <xdr:row>3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10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</xdr:row>
          <xdr:rowOff>19050</xdr:rowOff>
        </xdr:from>
        <xdr:to>
          <xdr:col>7</xdr:col>
          <xdr:colOff>581025</xdr:colOff>
          <xdr:row>3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35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</xdr:row>
          <xdr:rowOff>9525</xdr:rowOff>
        </xdr:from>
        <xdr:to>
          <xdr:col>7</xdr:col>
          <xdr:colOff>581025</xdr:colOff>
          <xdr:row>4</xdr:row>
          <xdr:rowOff>171450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35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</xdr:row>
          <xdr:rowOff>19050</xdr:rowOff>
        </xdr:from>
        <xdr:to>
          <xdr:col>7</xdr:col>
          <xdr:colOff>581025</xdr:colOff>
          <xdr:row>3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36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</xdr:row>
          <xdr:rowOff>9525</xdr:rowOff>
        </xdr:from>
        <xdr:to>
          <xdr:col>7</xdr:col>
          <xdr:colOff>581025</xdr:colOff>
          <xdr:row>4</xdr:row>
          <xdr:rowOff>171450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="" xmlns:a16="http://schemas.microsoft.com/office/drawing/2014/main" id="{00000000-0008-0000-36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5</xdr:row>
          <xdr:rowOff>9525</xdr:rowOff>
        </xdr:from>
        <xdr:to>
          <xdr:col>7</xdr:col>
          <xdr:colOff>581025</xdr:colOff>
          <xdr:row>5</xdr:row>
          <xdr:rowOff>171450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="" xmlns:a16="http://schemas.microsoft.com/office/drawing/2014/main" id="{00000000-0008-0000-36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3</xdr:row>
          <xdr:rowOff>19050</xdr:rowOff>
        </xdr:from>
        <xdr:to>
          <xdr:col>10</xdr:col>
          <xdr:colOff>581025</xdr:colOff>
          <xdr:row>3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37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</xdr:row>
          <xdr:rowOff>9525</xdr:rowOff>
        </xdr:from>
        <xdr:to>
          <xdr:col>10</xdr:col>
          <xdr:colOff>581025</xdr:colOff>
          <xdr:row>4</xdr:row>
          <xdr:rowOff>171450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37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55"/>
  <sheetViews>
    <sheetView showGridLines="0" tabSelected="1" zoomScaleNormal="100" workbookViewId="0">
      <selection activeCell="I4" sqref="I4:J4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140625" style="1" customWidth="1"/>
    <col min="4" max="4" width="11" style="1" customWidth="1"/>
    <col min="5" max="5" width="15" style="1" customWidth="1"/>
    <col min="6" max="6" width="4.140625" style="1" customWidth="1"/>
    <col min="7" max="7" width="9.5703125" style="1" customWidth="1"/>
    <col min="8" max="8" width="8.7109375" style="1" customWidth="1"/>
    <col min="9" max="9" width="11.28515625" style="1" customWidth="1"/>
    <col min="10" max="10" width="13.7109375" style="1" customWidth="1"/>
    <col min="11" max="11" width="11.7109375" style="1" customWidth="1"/>
    <col min="12" max="12" width="5.85546875" style="1" customWidth="1"/>
    <col min="13" max="13" width="6.140625" style="1" customWidth="1"/>
    <col min="14" max="14" width="9.140625" style="1"/>
    <col min="15" max="15" width="22" style="1" customWidth="1"/>
    <col min="16" max="16" width="11.85546875" style="1" customWidth="1"/>
    <col min="17" max="17" width="5.85546875" style="1" customWidth="1"/>
    <col min="18" max="16384" width="9.140625" style="1"/>
  </cols>
  <sheetData>
    <row r="1" spans="2:16" ht="19.5" customHeight="1" x14ac:dyDescent="0.25"/>
    <row r="2" spans="2:16" ht="18.75" x14ac:dyDescent="0.25">
      <c r="B2" s="2" t="s">
        <v>0</v>
      </c>
    </row>
    <row r="3" spans="2:16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16" ht="15.75" customHeight="1" x14ac:dyDescent="0.25">
      <c r="B4" s="6" t="s">
        <v>5</v>
      </c>
      <c r="C4" s="7" t="str">
        <f t="shared" ref="C4:C35" si="0">VLOOKUP(B4,ALAMAT,2)</f>
        <v>Pitta Yohana</v>
      </c>
      <c r="D4" s="7" t="str">
        <f t="shared" ref="D4:D35" si="1">VLOOKUP(B4,ALAMAT,3)</f>
        <v>Bogor</v>
      </c>
      <c r="E4" s="8">
        <v>25800000</v>
      </c>
      <c r="G4" s="9" t="s">
        <v>6</v>
      </c>
      <c r="H4" s="10">
        <v>3</v>
      </c>
      <c r="I4" s="11"/>
      <c r="J4" s="12"/>
      <c r="M4" s="5" t="s">
        <v>7</v>
      </c>
    </row>
    <row r="5" spans="2:16" ht="15.75" customHeight="1" x14ac:dyDescent="0.25">
      <c r="B5" s="6" t="s">
        <v>8</v>
      </c>
      <c r="C5" s="7" t="str">
        <f t="shared" si="0"/>
        <v>Gunawan Herwidodo</v>
      </c>
      <c r="D5" s="13" t="str">
        <f t="shared" si="1"/>
        <v>Jakarta</v>
      </c>
      <c r="E5" s="14">
        <v>7500000</v>
      </c>
      <c r="M5" s="3" t="s">
        <v>9</v>
      </c>
      <c r="N5" s="4" t="s">
        <v>1</v>
      </c>
      <c r="O5" s="4" t="s">
        <v>10</v>
      </c>
      <c r="P5" s="3" t="s">
        <v>3</v>
      </c>
    </row>
    <row r="6" spans="2:16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14">
        <v>12500000</v>
      </c>
      <c r="G6" s="5" t="s">
        <v>12</v>
      </c>
      <c r="I6" s="15"/>
      <c r="M6" s="16">
        <v>1</v>
      </c>
      <c r="N6" s="17" t="s">
        <v>11</v>
      </c>
      <c r="O6" s="18" t="s">
        <v>13</v>
      </c>
      <c r="P6" s="19" t="s">
        <v>14</v>
      </c>
    </row>
    <row r="7" spans="2:16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14">
        <v>15785000</v>
      </c>
      <c r="H7" s="20" t="s">
        <v>6</v>
      </c>
      <c r="I7" s="21" t="s">
        <v>16</v>
      </c>
      <c r="J7" s="22">
        <f>SUMIF(D$4:D$53,I7,E$4:E$53)</f>
        <v>470400000</v>
      </c>
      <c r="M7" s="16">
        <v>2</v>
      </c>
      <c r="N7" s="17" t="s">
        <v>17</v>
      </c>
      <c r="O7" s="18" t="s">
        <v>18</v>
      </c>
      <c r="P7" s="19" t="s">
        <v>16</v>
      </c>
    </row>
    <row r="8" spans="2:16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14">
        <v>21500000</v>
      </c>
      <c r="I8" s="21" t="s">
        <v>20</v>
      </c>
      <c r="J8" s="14">
        <f>SUMIF(D$4:D$53,I8,E$4:E$53)</f>
        <v>502168900</v>
      </c>
      <c r="M8" s="16">
        <v>3</v>
      </c>
      <c r="N8" s="17" t="s">
        <v>21</v>
      </c>
      <c r="O8" s="18" t="s">
        <v>22</v>
      </c>
      <c r="P8" s="19" t="s">
        <v>14</v>
      </c>
    </row>
    <row r="9" spans="2:16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14">
        <v>4525000</v>
      </c>
      <c r="I9" s="23" t="s">
        <v>14</v>
      </c>
      <c r="J9" s="24">
        <f>SUMIF(D$4:D$53,I9,E$4:E$53)</f>
        <v>445020500</v>
      </c>
      <c r="M9" s="16">
        <v>4</v>
      </c>
      <c r="N9" s="17" t="s">
        <v>8</v>
      </c>
      <c r="O9" s="18" t="s">
        <v>24</v>
      </c>
      <c r="P9" s="19" t="s">
        <v>16</v>
      </c>
    </row>
    <row r="10" spans="2:16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14">
        <v>5650000</v>
      </c>
      <c r="I10" s="25" t="s">
        <v>25</v>
      </c>
      <c r="J10" s="26">
        <f>SUM(J7:J9)</f>
        <v>1417589400</v>
      </c>
      <c r="M10" s="16">
        <v>5</v>
      </c>
      <c r="N10" s="17" t="s">
        <v>5</v>
      </c>
      <c r="O10" s="18" t="s">
        <v>26</v>
      </c>
      <c r="P10" s="19" t="s">
        <v>20</v>
      </c>
    </row>
    <row r="11" spans="2:16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14">
        <v>7850000</v>
      </c>
      <c r="M11" s="16">
        <v>6</v>
      </c>
      <c r="N11" s="17" t="s">
        <v>19</v>
      </c>
      <c r="O11" s="18" t="s">
        <v>27</v>
      </c>
      <c r="P11" s="19" t="s">
        <v>20</v>
      </c>
    </row>
    <row r="12" spans="2:16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14">
        <v>9258000</v>
      </c>
      <c r="G12" s="5" t="s">
        <v>29</v>
      </c>
      <c r="M12" s="16">
        <v>7</v>
      </c>
      <c r="N12" s="17" t="s">
        <v>15</v>
      </c>
      <c r="O12" s="18" t="s">
        <v>30</v>
      </c>
      <c r="P12" s="19" t="s">
        <v>14</v>
      </c>
    </row>
    <row r="13" spans="2:16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14">
        <v>2587500</v>
      </c>
      <c r="G13" s="3" t="s">
        <v>31</v>
      </c>
      <c r="H13" s="109" t="s">
        <v>32</v>
      </c>
      <c r="I13" s="110"/>
      <c r="J13" s="110"/>
      <c r="K13" s="110"/>
      <c r="M13" s="16">
        <v>8</v>
      </c>
      <c r="N13" s="17" t="s">
        <v>28</v>
      </c>
      <c r="O13" s="18" t="s">
        <v>33</v>
      </c>
      <c r="P13" s="19" t="s">
        <v>14</v>
      </c>
    </row>
    <row r="14" spans="2:16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14">
        <v>5890000</v>
      </c>
      <c r="G14" s="6" t="s">
        <v>34</v>
      </c>
      <c r="H14" s="28" t="str">
        <f ca="1">_xlfn.FORMULATEXT(C4)</f>
        <v>=VLOOKUP(B4;ALAMAT;2)</v>
      </c>
      <c r="I14" s="29"/>
      <c r="J14" s="29"/>
      <c r="K14" s="29"/>
      <c r="M14" s="16">
        <v>9</v>
      </c>
      <c r="N14" s="17" t="s">
        <v>35</v>
      </c>
      <c r="O14" s="18" t="s">
        <v>36</v>
      </c>
      <c r="P14" s="19" t="s">
        <v>16</v>
      </c>
    </row>
    <row r="15" spans="2:16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14">
        <v>14500000</v>
      </c>
      <c r="G15" s="6" t="s">
        <v>37</v>
      </c>
      <c r="H15" s="11" t="str">
        <f ca="1">_xlfn.FORMULATEXT(D4)</f>
        <v>=VLOOKUP(B4;ALAMAT;3)</v>
      </c>
      <c r="I15" s="29"/>
      <c r="J15" s="29"/>
      <c r="K15" s="29"/>
      <c r="M15" s="16">
        <v>10</v>
      </c>
      <c r="N15" s="17" t="s">
        <v>23</v>
      </c>
      <c r="O15" s="18" t="s">
        <v>38</v>
      </c>
      <c r="P15" s="19" t="s">
        <v>20</v>
      </c>
    </row>
    <row r="16" spans="2:16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14">
        <v>25878900</v>
      </c>
      <c r="G16" s="6" t="s">
        <v>39</v>
      </c>
      <c r="H16" s="28" t="e">
        <f ca="1">_xlfn.FORMULATEXT(I4)</f>
        <v>#N/A</v>
      </c>
      <c r="I16" s="29"/>
      <c r="J16" s="29"/>
      <c r="K16" s="29"/>
    </row>
    <row r="17" spans="2:13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14">
        <v>25780000</v>
      </c>
      <c r="G17" s="6" t="s">
        <v>40</v>
      </c>
      <c r="H17" s="11" t="e">
        <f ca="1">_xlfn.FORMULATEXT(J4)</f>
        <v>#N/A</v>
      </c>
      <c r="I17" s="29"/>
      <c r="J17" s="29"/>
      <c r="K17" s="29"/>
      <c r="M17" s="30" t="s">
        <v>41</v>
      </c>
    </row>
    <row r="18" spans="2:13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14">
        <v>21500000</v>
      </c>
      <c r="G18" s="6" t="s">
        <v>42</v>
      </c>
      <c r="H18" s="11" t="s">
        <v>43</v>
      </c>
      <c r="I18" s="29"/>
      <c r="J18" s="29"/>
      <c r="K18" s="29"/>
      <c r="M18" s="31" t="s">
        <v>44</v>
      </c>
    </row>
    <row r="19" spans="2:13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14">
        <v>24500000</v>
      </c>
      <c r="M19" s="32" t="s">
        <v>45</v>
      </c>
    </row>
    <row r="20" spans="2:13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14">
        <v>20000000</v>
      </c>
      <c r="M20" s="31" t="s">
        <v>46</v>
      </c>
    </row>
    <row r="21" spans="2:13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M21" s="31" t="s">
        <v>47</v>
      </c>
    </row>
    <row r="22" spans="2:13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  <c r="M22" s="32" t="s">
        <v>48</v>
      </c>
    </row>
    <row r="23" spans="2:13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M23" s="32" t="s">
        <v>49</v>
      </c>
    </row>
    <row r="24" spans="2:13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M24" s="31" t="s">
        <v>50</v>
      </c>
    </row>
    <row r="25" spans="2:13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M25" s="32"/>
    </row>
    <row r="26" spans="2:13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M26" s="32"/>
    </row>
    <row r="27" spans="2:13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</row>
    <row r="28" spans="2:13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</row>
    <row r="29" spans="2:13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3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3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3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x14ac:dyDescent="0.25">
      <c r="B36" s="6" t="s">
        <v>19</v>
      </c>
      <c r="C36" s="13" t="str">
        <f t="shared" ref="C36:C53" si="2">VLOOKUP(B36,ALAMAT,2)</f>
        <v>Sidik Purnomo</v>
      </c>
      <c r="D36" s="13" t="str">
        <f t="shared" ref="D36:D53" si="3">VLOOKUP(B36,ALAMAT,3)</f>
        <v>Bogor</v>
      </c>
      <c r="E36" s="33">
        <v>45250000</v>
      </c>
    </row>
    <row r="37" spans="2:5" x14ac:dyDescent="0.25">
      <c r="B37" s="6" t="s">
        <v>8</v>
      </c>
      <c r="C37" s="13" t="str">
        <f t="shared" si="2"/>
        <v>Gunawan Herwidodo</v>
      </c>
      <c r="D37" s="13" t="str">
        <f t="shared" si="3"/>
        <v>Jakarta</v>
      </c>
      <c r="E37" s="33">
        <v>22500000</v>
      </c>
    </row>
    <row r="38" spans="2:5" x14ac:dyDescent="0.25">
      <c r="B38" s="6" t="s">
        <v>11</v>
      </c>
      <c r="C38" s="13" t="str">
        <f t="shared" si="2"/>
        <v>Rohmat Supriyadi</v>
      </c>
      <c r="D38" s="13" t="str">
        <f t="shared" si="3"/>
        <v>Bandung</v>
      </c>
      <c r="E38" s="33">
        <v>19875000</v>
      </c>
    </row>
    <row r="39" spans="2:5" x14ac:dyDescent="0.25">
      <c r="B39" s="6" t="s">
        <v>5</v>
      </c>
      <c r="C39" s="13" t="str">
        <f t="shared" si="2"/>
        <v>Pitta Yohana</v>
      </c>
      <c r="D39" s="13" t="str">
        <f t="shared" si="3"/>
        <v>Bogor</v>
      </c>
      <c r="E39" s="33">
        <v>25750000</v>
      </c>
    </row>
    <row r="40" spans="2:5" x14ac:dyDescent="0.25">
      <c r="B40" s="6" t="s">
        <v>17</v>
      </c>
      <c r="C40" s="13" t="str">
        <f t="shared" si="2"/>
        <v>Yanes Sipahutar</v>
      </c>
      <c r="D40" s="13" t="str">
        <f t="shared" si="3"/>
        <v>Jakarta</v>
      </c>
      <c r="E40" s="33">
        <v>45250000</v>
      </c>
    </row>
    <row r="41" spans="2:5" x14ac:dyDescent="0.25">
      <c r="B41" s="6" t="s">
        <v>15</v>
      </c>
      <c r="C41" s="13" t="str">
        <f t="shared" si="2"/>
        <v>Ferdy Antomi</v>
      </c>
      <c r="D41" s="13" t="str">
        <f t="shared" si="3"/>
        <v>Bandung</v>
      </c>
      <c r="E41" s="33">
        <v>19580000</v>
      </c>
    </row>
    <row r="42" spans="2:5" x14ac:dyDescent="0.25">
      <c r="B42" s="6" t="s">
        <v>21</v>
      </c>
      <c r="C42" s="13" t="str">
        <f t="shared" si="2"/>
        <v>Andi Marestio N</v>
      </c>
      <c r="D42" s="13" t="str">
        <f t="shared" si="3"/>
        <v>Bandung</v>
      </c>
      <c r="E42" s="33">
        <v>21500000</v>
      </c>
    </row>
    <row r="43" spans="2:5" x14ac:dyDescent="0.25">
      <c r="B43" s="6" t="s">
        <v>5</v>
      </c>
      <c r="C43" s="13" t="str">
        <f t="shared" si="2"/>
        <v>Pitta Yohana</v>
      </c>
      <c r="D43" s="13" t="str">
        <f t="shared" si="3"/>
        <v>Bogor</v>
      </c>
      <c r="E43" s="33">
        <v>42500000</v>
      </c>
    </row>
    <row r="44" spans="2:5" x14ac:dyDescent="0.25">
      <c r="B44" s="6" t="s">
        <v>19</v>
      </c>
      <c r="C44" s="13" t="str">
        <f t="shared" si="2"/>
        <v>Sidik Purnomo</v>
      </c>
      <c r="D44" s="13" t="str">
        <f t="shared" si="3"/>
        <v>Bogor</v>
      </c>
      <c r="E44" s="33">
        <v>45785000</v>
      </c>
    </row>
    <row r="45" spans="2:5" x14ac:dyDescent="0.25">
      <c r="B45" s="6" t="s">
        <v>8</v>
      </c>
      <c r="C45" s="13" t="str">
        <f t="shared" si="2"/>
        <v>Gunawan Herwidodo</v>
      </c>
      <c r="D45" s="13" t="str">
        <f t="shared" si="3"/>
        <v>Jakarta</v>
      </c>
      <c r="E45" s="33">
        <v>21500000</v>
      </c>
    </row>
    <row r="46" spans="2:5" x14ac:dyDescent="0.25">
      <c r="B46" s="6" t="s">
        <v>15</v>
      </c>
      <c r="C46" s="13" t="str">
        <f t="shared" si="2"/>
        <v>Ferdy Antomi</v>
      </c>
      <c r="D46" s="13" t="str">
        <f t="shared" si="3"/>
        <v>Bandung</v>
      </c>
      <c r="E46" s="33">
        <v>24870000</v>
      </c>
    </row>
    <row r="47" spans="2:5" x14ac:dyDescent="0.25">
      <c r="B47" s="6" t="s">
        <v>23</v>
      </c>
      <c r="C47" s="13" t="str">
        <f t="shared" si="2"/>
        <v>Elrik Widi Satmoko</v>
      </c>
      <c r="D47" s="13" t="str">
        <f t="shared" si="3"/>
        <v>Bogor</v>
      </c>
      <c r="E47" s="33">
        <v>12500000</v>
      </c>
    </row>
    <row r="48" spans="2:5" x14ac:dyDescent="0.25">
      <c r="B48" s="6" t="s">
        <v>21</v>
      </c>
      <c r="C48" s="13" t="str">
        <f t="shared" si="2"/>
        <v>Andi Marestio N</v>
      </c>
      <c r="D48" s="13" t="str">
        <f t="shared" si="3"/>
        <v>Bandung</v>
      </c>
      <c r="E48" s="33">
        <v>3500000</v>
      </c>
    </row>
    <row r="49" spans="2:5" x14ac:dyDescent="0.25">
      <c r="B49" s="6" t="s">
        <v>15</v>
      </c>
      <c r="C49" s="13" t="str">
        <f t="shared" si="2"/>
        <v>Ferdy Antomi</v>
      </c>
      <c r="D49" s="13" t="str">
        <f t="shared" si="3"/>
        <v>Bandung</v>
      </c>
      <c r="E49" s="33">
        <v>48750000</v>
      </c>
    </row>
    <row r="50" spans="2:5" x14ac:dyDescent="0.25">
      <c r="B50" s="6" t="s">
        <v>35</v>
      </c>
      <c r="C50" s="13" t="str">
        <f t="shared" si="2"/>
        <v>Aries Purnomo</v>
      </c>
      <c r="D50" s="13" t="str">
        <f t="shared" si="3"/>
        <v>Jakarta</v>
      </c>
      <c r="E50" s="33">
        <v>52500000</v>
      </c>
    </row>
    <row r="51" spans="2:5" x14ac:dyDescent="0.25">
      <c r="B51" s="6" t="s">
        <v>8</v>
      </c>
      <c r="C51" s="13" t="str">
        <f t="shared" si="2"/>
        <v>Gunawan Herwidodo</v>
      </c>
      <c r="D51" s="13" t="str">
        <f t="shared" si="3"/>
        <v>Jakarta</v>
      </c>
      <c r="E51" s="33">
        <v>6350000</v>
      </c>
    </row>
    <row r="52" spans="2:5" x14ac:dyDescent="0.25">
      <c r="B52" s="6" t="s">
        <v>35</v>
      </c>
      <c r="C52" s="13" t="str">
        <f t="shared" si="2"/>
        <v>Aries Purnomo</v>
      </c>
      <c r="D52" s="13" t="str">
        <f t="shared" si="3"/>
        <v>Jakarta</v>
      </c>
      <c r="E52" s="33">
        <v>18750000</v>
      </c>
    </row>
    <row r="53" spans="2:5" x14ac:dyDescent="0.25">
      <c r="B53" s="34" t="s">
        <v>17</v>
      </c>
      <c r="C53" s="35" t="str">
        <f t="shared" si="2"/>
        <v>Yanes Sipahutar</v>
      </c>
      <c r="D53" s="35" t="str">
        <f t="shared" si="3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2">
    <mergeCell ref="H13:K13"/>
    <mergeCell ref="B54:D54"/>
  </mergeCells>
  <conditionalFormatting sqref="J7 J9">
    <cfRule type="cellIs" dxfId="25" priority="3" operator="equal">
      <formula>$J$4</formula>
    </cfRule>
  </conditionalFormatting>
  <conditionalFormatting sqref="B4:E53">
    <cfRule type="expression" dxfId="24" priority="2">
      <formula>$D4=$I$4</formula>
    </cfRule>
  </conditionalFormatting>
  <conditionalFormatting sqref="I7:J9">
    <cfRule type="expression" dxfId="23" priority="1">
      <formula>$I7=$I$4</formula>
    </cfRule>
  </conditionalFormatting>
  <dataValidations disablePrompts="1" count="1">
    <dataValidation type="list" allowBlank="1" showInputMessage="1" showErrorMessage="1" sqref="B4:B53">
      <formula1>$N$6:$N$15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7</xdr:col>
                    <xdr:colOff>0</xdr:colOff>
                    <xdr:row>3</xdr:row>
                    <xdr:rowOff>19050</xdr:rowOff>
                  </from>
                  <to>
                    <xdr:col>7</xdr:col>
                    <xdr:colOff>485775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showGridLines="0" topLeftCell="B1" workbookViewId="0">
      <selection activeCell="I12" sqref="I12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42578125" style="1" customWidth="1"/>
    <col min="4" max="4" width="11" style="1" customWidth="1"/>
    <col min="5" max="5" width="15" style="1" customWidth="1"/>
    <col min="6" max="6" width="5.28515625" style="1" customWidth="1"/>
    <col min="7" max="7" width="22.140625" style="1" customWidth="1"/>
    <col min="8" max="8" width="15.7109375" style="1" customWidth="1"/>
    <col min="9" max="9" width="11.1406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2" t="s">
        <v>69</v>
      </c>
    </row>
    <row r="3" spans="2:9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9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3" t="s">
        <v>7</v>
      </c>
      <c r="H4" s="59" t="s">
        <v>4</v>
      </c>
    </row>
    <row r="5" spans="2:9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11" t="s">
        <v>24</v>
      </c>
      <c r="H5" s="60"/>
    </row>
    <row r="6" spans="2:9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</row>
    <row r="7" spans="2:9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  <c r="G7" s="5" t="s">
        <v>12</v>
      </c>
    </row>
    <row r="8" spans="2:9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  <c r="G8" s="54" t="s">
        <v>7</v>
      </c>
      <c r="H8" s="55" t="s">
        <v>4</v>
      </c>
      <c r="I8" s="54" t="s">
        <v>70</v>
      </c>
    </row>
    <row r="9" spans="2:9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  <c r="G9" s="38" t="s">
        <v>13</v>
      </c>
      <c r="H9" s="50"/>
      <c r="I9" s="56"/>
    </row>
    <row r="10" spans="2:9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G10" s="39" t="s">
        <v>18</v>
      </c>
      <c r="H10" s="51"/>
      <c r="I10" s="57"/>
    </row>
    <row r="11" spans="2:9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G11" s="39" t="s">
        <v>22</v>
      </c>
      <c r="H11" s="51"/>
      <c r="I11" s="57"/>
    </row>
    <row r="12" spans="2:9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G12" s="39" t="s">
        <v>24</v>
      </c>
      <c r="H12" s="51"/>
      <c r="I12" s="57"/>
    </row>
    <row r="13" spans="2:9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G13" s="39" t="s">
        <v>26</v>
      </c>
      <c r="H13" s="51"/>
      <c r="I13" s="57"/>
    </row>
    <row r="14" spans="2:9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G14" s="39" t="s">
        <v>27</v>
      </c>
      <c r="H14" s="51"/>
      <c r="I14" s="57"/>
    </row>
    <row r="15" spans="2:9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G15" s="39" t="s">
        <v>30</v>
      </c>
      <c r="H15" s="51"/>
      <c r="I15" s="57"/>
    </row>
    <row r="16" spans="2:9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G16" s="39" t="s">
        <v>33</v>
      </c>
      <c r="H16" s="51"/>
      <c r="I16" s="57"/>
    </row>
    <row r="17" spans="2:11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G17" s="39" t="s">
        <v>36</v>
      </c>
      <c r="H17" s="51"/>
      <c r="I17" s="57"/>
    </row>
    <row r="18" spans="2:11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G18" s="40" t="s">
        <v>38</v>
      </c>
      <c r="H18" s="52"/>
      <c r="I18" s="58"/>
    </row>
    <row r="19" spans="2:11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G19" s="42" t="s">
        <v>25</v>
      </c>
      <c r="H19" s="53">
        <f>SUM(H9:H18)</f>
        <v>0</v>
      </c>
      <c r="I19" s="49">
        <f>SUM(I9:I18)</f>
        <v>0</v>
      </c>
      <c r="J19" s="45"/>
      <c r="K19" s="45"/>
    </row>
    <row r="20" spans="2:11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G20" s="112"/>
      <c r="H20" s="113"/>
      <c r="I20" s="45"/>
      <c r="J20" s="45"/>
      <c r="K20" s="45"/>
    </row>
    <row r="21" spans="2:11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G21" s="46"/>
      <c r="H21" s="47"/>
      <c r="I21" s="45"/>
      <c r="J21" s="45"/>
      <c r="K21" s="45"/>
    </row>
    <row r="22" spans="2:11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  <c r="G22" s="48"/>
      <c r="H22" s="47"/>
      <c r="I22" s="45"/>
      <c r="J22" s="45"/>
      <c r="K22" s="45"/>
    </row>
    <row r="23" spans="2:11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45"/>
      <c r="H23" s="45"/>
      <c r="I23" s="45"/>
      <c r="J23" s="45"/>
      <c r="K23" s="45"/>
    </row>
    <row r="24" spans="2:11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45"/>
      <c r="H24" s="45"/>
      <c r="I24" s="45"/>
      <c r="J24" s="45"/>
      <c r="K24" s="45"/>
    </row>
    <row r="25" spans="2:11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45"/>
      <c r="H25" s="45"/>
      <c r="I25" s="45"/>
      <c r="J25" s="45"/>
      <c r="K25" s="45"/>
    </row>
    <row r="26" spans="2:11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45"/>
      <c r="H26" s="45"/>
      <c r="I26" s="45"/>
      <c r="J26" s="45"/>
      <c r="K26" s="45"/>
    </row>
    <row r="27" spans="2:11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43"/>
      <c r="H27" s="43"/>
      <c r="I27" s="43"/>
      <c r="J27" s="45"/>
      <c r="K27" s="45"/>
    </row>
    <row r="28" spans="2:11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  <c r="G28" s="43"/>
      <c r="H28" s="43"/>
      <c r="I28" s="43"/>
      <c r="J28" s="45"/>
      <c r="K28" s="45"/>
    </row>
    <row r="29" spans="2:11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  <c r="G29" s="44"/>
      <c r="H29" s="44"/>
      <c r="I29" s="44"/>
    </row>
    <row r="30" spans="2:11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  <c r="G30" s="43"/>
      <c r="H30" s="43"/>
      <c r="I30" s="43"/>
    </row>
    <row r="31" spans="2:11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  <c r="G31" s="43"/>
      <c r="H31" s="43"/>
      <c r="I31" s="43"/>
    </row>
    <row r="32" spans="2:11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  <c r="G32" s="43"/>
      <c r="H32" s="43"/>
      <c r="I32" s="43"/>
    </row>
    <row r="33" spans="2:9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  <c r="G33" s="43"/>
      <c r="H33" s="43"/>
      <c r="I33" s="43"/>
    </row>
    <row r="34" spans="2:9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  <c r="G34" s="43"/>
      <c r="H34" s="43"/>
      <c r="I34" s="43"/>
    </row>
    <row r="35" spans="2:9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9" ht="15.75" customHeight="1" x14ac:dyDescent="0.25">
      <c r="B36" s="6" t="s">
        <v>19</v>
      </c>
      <c r="C36" s="13" t="str">
        <f t="shared" ref="C36:C53" si="2">VLOOKUP(B36,ALAMAT,2)</f>
        <v>Sidik Purnomo</v>
      </c>
      <c r="D36" s="13" t="str">
        <f t="shared" ref="D36:D53" si="3">VLOOKUP(B36,ALAMAT,3)</f>
        <v>Bogor</v>
      </c>
      <c r="E36" s="33">
        <v>45250000</v>
      </c>
    </row>
    <row r="37" spans="2:9" ht="15.75" customHeight="1" x14ac:dyDescent="0.25">
      <c r="B37" s="6" t="s">
        <v>8</v>
      </c>
      <c r="C37" s="13" t="str">
        <f t="shared" si="2"/>
        <v>Gunawan Herwidodo</v>
      </c>
      <c r="D37" s="13" t="str">
        <f t="shared" si="3"/>
        <v>Jakarta</v>
      </c>
      <c r="E37" s="33">
        <v>22500000</v>
      </c>
    </row>
    <row r="38" spans="2:9" ht="15.75" customHeight="1" x14ac:dyDescent="0.25">
      <c r="B38" s="6" t="s">
        <v>11</v>
      </c>
      <c r="C38" s="13" t="str">
        <f t="shared" si="2"/>
        <v>Rohmat Supriyadi</v>
      </c>
      <c r="D38" s="13" t="str">
        <f t="shared" si="3"/>
        <v>Bandung</v>
      </c>
      <c r="E38" s="33">
        <v>19875000</v>
      </c>
    </row>
    <row r="39" spans="2:9" ht="15.75" customHeight="1" x14ac:dyDescent="0.25">
      <c r="B39" s="6" t="s">
        <v>5</v>
      </c>
      <c r="C39" s="13" t="str">
        <f t="shared" si="2"/>
        <v>Pitta Yohana</v>
      </c>
      <c r="D39" s="13" t="str">
        <f t="shared" si="3"/>
        <v>Bogor</v>
      </c>
      <c r="E39" s="33">
        <v>25750000</v>
      </c>
    </row>
    <row r="40" spans="2:9" ht="15.75" customHeight="1" x14ac:dyDescent="0.25">
      <c r="B40" s="6" t="s">
        <v>17</v>
      </c>
      <c r="C40" s="13" t="str">
        <f t="shared" si="2"/>
        <v>Yanes Sipahutar</v>
      </c>
      <c r="D40" s="13" t="str">
        <f t="shared" si="3"/>
        <v>Jakarta</v>
      </c>
      <c r="E40" s="33">
        <v>45250000</v>
      </c>
    </row>
    <row r="41" spans="2:9" ht="15.75" customHeight="1" x14ac:dyDescent="0.25">
      <c r="B41" s="6" t="s">
        <v>15</v>
      </c>
      <c r="C41" s="13" t="str">
        <f t="shared" si="2"/>
        <v>Ferdy Antomi</v>
      </c>
      <c r="D41" s="13" t="str">
        <f t="shared" si="3"/>
        <v>Bandung</v>
      </c>
      <c r="E41" s="33">
        <v>19580000</v>
      </c>
    </row>
    <row r="42" spans="2:9" ht="15.75" customHeight="1" x14ac:dyDescent="0.25">
      <c r="B42" s="6" t="s">
        <v>21</v>
      </c>
      <c r="C42" s="13" t="str">
        <f t="shared" si="2"/>
        <v>Andi Marestio N</v>
      </c>
      <c r="D42" s="13" t="str">
        <f t="shared" si="3"/>
        <v>Bandung</v>
      </c>
      <c r="E42" s="33">
        <v>21500000</v>
      </c>
    </row>
    <row r="43" spans="2:9" ht="15.75" customHeight="1" x14ac:dyDescent="0.25">
      <c r="B43" s="6" t="s">
        <v>5</v>
      </c>
      <c r="C43" s="13" t="str">
        <f t="shared" si="2"/>
        <v>Pitta Yohana</v>
      </c>
      <c r="D43" s="13" t="str">
        <f t="shared" si="3"/>
        <v>Bogor</v>
      </c>
      <c r="E43" s="33">
        <v>42500000</v>
      </c>
    </row>
    <row r="44" spans="2:9" ht="15.75" customHeight="1" x14ac:dyDescent="0.25">
      <c r="B44" s="6" t="s">
        <v>19</v>
      </c>
      <c r="C44" s="13" t="str">
        <f t="shared" si="2"/>
        <v>Sidik Purnomo</v>
      </c>
      <c r="D44" s="13" t="str">
        <f t="shared" si="3"/>
        <v>Bogor</v>
      </c>
      <c r="E44" s="33">
        <v>45785000</v>
      </c>
    </row>
    <row r="45" spans="2:9" ht="15.75" customHeight="1" x14ac:dyDescent="0.25">
      <c r="B45" s="6" t="s">
        <v>8</v>
      </c>
      <c r="C45" s="13" t="str">
        <f t="shared" si="2"/>
        <v>Gunawan Herwidodo</v>
      </c>
      <c r="D45" s="13" t="str">
        <f t="shared" si="3"/>
        <v>Jakarta</v>
      </c>
      <c r="E45" s="33">
        <v>21500000</v>
      </c>
    </row>
    <row r="46" spans="2:9" ht="15.75" customHeight="1" x14ac:dyDescent="0.25">
      <c r="B46" s="6" t="s">
        <v>15</v>
      </c>
      <c r="C46" s="13" t="str">
        <f t="shared" si="2"/>
        <v>Ferdy Antomi</v>
      </c>
      <c r="D46" s="13" t="str">
        <f t="shared" si="3"/>
        <v>Bandung</v>
      </c>
      <c r="E46" s="33">
        <v>24870000</v>
      </c>
    </row>
    <row r="47" spans="2:9" ht="15.75" customHeight="1" x14ac:dyDescent="0.25">
      <c r="B47" s="6" t="s">
        <v>23</v>
      </c>
      <c r="C47" s="13" t="str">
        <f t="shared" si="2"/>
        <v>Elrik Widi Satmoko</v>
      </c>
      <c r="D47" s="13" t="str">
        <f t="shared" si="3"/>
        <v>Bogor</v>
      </c>
      <c r="E47" s="33">
        <v>12500000</v>
      </c>
    </row>
    <row r="48" spans="2:9" ht="15.75" customHeight="1" x14ac:dyDescent="0.25">
      <c r="B48" s="6" t="s">
        <v>21</v>
      </c>
      <c r="C48" s="13" t="str">
        <f t="shared" si="2"/>
        <v>Andi Marestio N</v>
      </c>
      <c r="D48" s="13" t="str">
        <f t="shared" si="3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2"/>
        <v>Ferdy Antomi</v>
      </c>
      <c r="D49" s="13" t="str">
        <f t="shared" si="3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2"/>
        <v>Aries Purnomo</v>
      </c>
      <c r="D50" s="13" t="str">
        <f t="shared" si="3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2"/>
        <v>Gunawan Herwidodo</v>
      </c>
      <c r="D51" s="13" t="str">
        <f t="shared" si="3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2"/>
        <v>Aries Purnomo</v>
      </c>
      <c r="D52" s="13" t="str">
        <f t="shared" si="3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2"/>
        <v>Yanes Sipahutar</v>
      </c>
      <c r="D53" s="35" t="str">
        <f t="shared" si="3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2">
    <mergeCell ref="G20:H20"/>
    <mergeCell ref="B54:D54"/>
  </mergeCells>
  <dataValidations count="2">
    <dataValidation type="list" allowBlank="1" showInputMessage="1" showErrorMessage="1" sqref="B4:B53">
      <formula1>$L$6:$L$15</formula1>
    </dataValidation>
    <dataValidation type="list" allowBlank="1" showInputMessage="1" showErrorMessage="1" sqref="G5">
      <formula1>$G$9:$G$18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55"/>
  <sheetViews>
    <sheetView showGridLines="0" workbookViewId="0">
      <selection activeCell="I6" sqref="I6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28515625" style="1" customWidth="1"/>
    <col min="4" max="4" width="11" style="1" customWidth="1"/>
    <col min="5" max="5" width="15" style="1" customWidth="1"/>
    <col min="6" max="6" width="5.28515625" style="1" customWidth="1"/>
    <col min="7" max="7" width="11" style="1" customWidth="1"/>
    <col min="8" max="8" width="10.140625" style="1" customWidth="1"/>
    <col min="9" max="9" width="21.5703125" style="1" customWidth="1"/>
    <col min="10" max="10" width="14" style="1" customWidth="1"/>
    <col min="11" max="11" width="5.7109375" style="1" customWidth="1"/>
    <col min="12" max="12" width="5.85546875" style="1" customWidth="1"/>
    <col min="13" max="16384" width="9.140625" style="1"/>
  </cols>
  <sheetData>
    <row r="1" spans="2:10" ht="19.5" customHeight="1" x14ac:dyDescent="0.25"/>
    <row r="2" spans="2:10" ht="18.75" x14ac:dyDescent="0.25">
      <c r="B2" s="2" t="str">
        <f>"TRANSAKSI "&amp;IF(J5="=","HANYA","SELAIN")&amp;" PELANGGAN TERPILIH"</f>
        <v>TRANSAKSI HANYA PELANGGAN TERPILIH</v>
      </c>
    </row>
    <row r="3" spans="2:10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10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39" t="s">
        <v>7</v>
      </c>
      <c r="H4" s="61">
        <v>1</v>
      </c>
      <c r="I4" s="11" t="str">
        <f>VLOOKUP(H4,PEMBELI,3)</f>
        <v>Rohmat Supriyadi</v>
      </c>
    </row>
    <row r="5" spans="2:10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40" t="s">
        <v>51</v>
      </c>
      <c r="H5" s="62">
        <v>1</v>
      </c>
      <c r="I5" s="63" t="str">
        <f>IF(H5=1,"hanya nama di atas","selain nama di atas")</f>
        <v>hanya nama di atas</v>
      </c>
      <c r="J5" s="31" t="str">
        <f>IF(H5=1,"=","&lt;&gt;")</f>
        <v>=</v>
      </c>
    </row>
    <row r="6" spans="2:10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  <c r="G6" s="114" t="s">
        <v>52</v>
      </c>
      <c r="H6" s="115"/>
      <c r="I6" s="64"/>
    </row>
    <row r="7" spans="2:10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</row>
    <row r="8" spans="2:10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</row>
    <row r="9" spans="2:10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  <c r="G9" s="5" t="s">
        <v>12</v>
      </c>
    </row>
    <row r="10" spans="2:10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H10" s="20" t="s">
        <v>7</v>
      </c>
      <c r="I10" s="65" t="s">
        <v>13</v>
      </c>
      <c r="J10" s="22">
        <f t="shared" ref="J10:J19" si="2">SUMIF(C$4:C$53,I10,E$4:E$53)</f>
        <v>38025000</v>
      </c>
    </row>
    <row r="11" spans="2:10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I11" s="65" t="s">
        <v>18</v>
      </c>
      <c r="J11" s="22">
        <f t="shared" si="2"/>
        <v>172800000</v>
      </c>
    </row>
    <row r="12" spans="2:10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I12" s="65" t="s">
        <v>22</v>
      </c>
      <c r="J12" s="22">
        <f t="shared" si="2"/>
        <v>73587500</v>
      </c>
    </row>
    <row r="13" spans="2:10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I13" s="65" t="s">
        <v>24</v>
      </c>
      <c r="J13" s="22">
        <f t="shared" si="2"/>
        <v>116850000</v>
      </c>
    </row>
    <row r="14" spans="2:10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I14" s="65" t="s">
        <v>26</v>
      </c>
      <c r="J14" s="22">
        <f t="shared" si="2"/>
        <v>299450000</v>
      </c>
    </row>
    <row r="15" spans="2:10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I15" s="65" t="s">
        <v>27</v>
      </c>
      <c r="J15" s="22">
        <f t="shared" si="2"/>
        <v>138315000</v>
      </c>
    </row>
    <row r="16" spans="2:10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I16" s="65" t="s">
        <v>30</v>
      </c>
      <c r="J16" s="22">
        <f t="shared" si="2"/>
        <v>262125000</v>
      </c>
    </row>
    <row r="17" spans="2:11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I17" s="65" t="s">
        <v>33</v>
      </c>
      <c r="J17" s="22">
        <f t="shared" si="2"/>
        <v>71283000</v>
      </c>
    </row>
    <row r="18" spans="2:11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I18" s="65" t="s">
        <v>36</v>
      </c>
      <c r="J18" s="22">
        <f t="shared" si="2"/>
        <v>180750000</v>
      </c>
    </row>
    <row r="19" spans="2:11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I19" s="65" t="s">
        <v>38</v>
      </c>
      <c r="J19" s="22">
        <f t="shared" si="2"/>
        <v>64403900</v>
      </c>
    </row>
    <row r="20" spans="2:11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I20" s="25" t="s">
        <v>25</v>
      </c>
      <c r="J20" s="26">
        <f>SUM(J10:J19)</f>
        <v>1417589400</v>
      </c>
    </row>
    <row r="21" spans="2:11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</row>
    <row r="22" spans="2:11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</row>
    <row r="23" spans="2:11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5" t="s">
        <v>29</v>
      </c>
    </row>
    <row r="24" spans="2:11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3" t="s">
        <v>31</v>
      </c>
      <c r="H24" s="109" t="s">
        <v>53</v>
      </c>
      <c r="I24" s="110"/>
      <c r="J24" s="110"/>
      <c r="K24" s="110"/>
    </row>
    <row r="25" spans="2:11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6" t="s">
        <v>39</v>
      </c>
      <c r="H25" s="66" t="str">
        <f ca="1">_xlfn.FORMULATEXT(I4)</f>
        <v>=VLOOKUP(H4;PEMBELI;3)</v>
      </c>
      <c r="I25" s="29"/>
      <c r="J25" s="29"/>
      <c r="K25" s="29"/>
    </row>
    <row r="26" spans="2:11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6" t="s">
        <v>54</v>
      </c>
      <c r="H26" s="66" t="str">
        <f ca="1">_xlfn.FORMULATEXT(J5)</f>
        <v>=IF(H5=1;"=";"&lt;&gt;")</v>
      </c>
      <c r="I26" s="29"/>
      <c r="J26" s="29"/>
      <c r="K26" s="29"/>
    </row>
    <row r="27" spans="2:11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6" t="s">
        <v>55</v>
      </c>
      <c r="H27" s="66" t="str">
        <f ca="1">_xlfn.FORMULATEXT(I5)</f>
        <v>=IF(H5=1;"hanya nama di atas";"selain nama di atas")</v>
      </c>
      <c r="I27" s="29"/>
      <c r="J27" s="29"/>
      <c r="K27" s="29"/>
    </row>
    <row r="28" spans="2:11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  <c r="G28" s="6" t="s">
        <v>56</v>
      </c>
      <c r="H28" s="66" t="e">
        <f ca="1">_xlfn.FORMULATEXT(I6)</f>
        <v>#N/A</v>
      </c>
      <c r="I28" s="29"/>
      <c r="J28" s="29"/>
      <c r="K28" s="29"/>
    </row>
    <row r="29" spans="2:11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1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1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1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ht="15.75" customHeight="1" x14ac:dyDescent="0.25">
      <c r="B36" s="6" t="s">
        <v>19</v>
      </c>
      <c r="C36" s="13" t="str">
        <f t="shared" ref="C36:C53" si="3">VLOOKUP(B36,ALAMAT,2)</f>
        <v>Sidik Purnomo</v>
      </c>
      <c r="D36" s="13" t="str">
        <f t="shared" ref="D36:D53" si="4">VLOOKUP(B36,ALAMAT,3)</f>
        <v>Bogor</v>
      </c>
      <c r="E36" s="33">
        <v>45250000</v>
      </c>
    </row>
    <row r="37" spans="2:5" ht="15.75" customHeight="1" x14ac:dyDescent="0.25">
      <c r="B37" s="6" t="s">
        <v>8</v>
      </c>
      <c r="C37" s="13" t="str">
        <f t="shared" si="3"/>
        <v>Gunawan Herwidodo</v>
      </c>
      <c r="D37" s="13" t="str">
        <f t="shared" si="4"/>
        <v>Jakarta</v>
      </c>
      <c r="E37" s="33">
        <v>22500000</v>
      </c>
    </row>
    <row r="38" spans="2:5" ht="15.75" customHeight="1" x14ac:dyDescent="0.25">
      <c r="B38" s="6" t="s">
        <v>11</v>
      </c>
      <c r="C38" s="13" t="str">
        <f t="shared" si="3"/>
        <v>Rohmat Supriyadi</v>
      </c>
      <c r="D38" s="13" t="str">
        <f t="shared" si="4"/>
        <v>Bandung</v>
      </c>
      <c r="E38" s="33">
        <v>19875000</v>
      </c>
    </row>
    <row r="39" spans="2:5" ht="15.75" customHeight="1" x14ac:dyDescent="0.25">
      <c r="B39" s="6" t="s">
        <v>5</v>
      </c>
      <c r="C39" s="13" t="str">
        <f t="shared" si="3"/>
        <v>Pitta Yohana</v>
      </c>
      <c r="D39" s="13" t="str">
        <f t="shared" si="4"/>
        <v>Bogor</v>
      </c>
      <c r="E39" s="33">
        <v>25750000</v>
      </c>
    </row>
    <row r="40" spans="2:5" ht="15.75" customHeight="1" x14ac:dyDescent="0.25">
      <c r="B40" s="6" t="s">
        <v>17</v>
      </c>
      <c r="C40" s="13" t="str">
        <f t="shared" si="3"/>
        <v>Yanes Sipahutar</v>
      </c>
      <c r="D40" s="13" t="str">
        <f t="shared" si="4"/>
        <v>Jakarta</v>
      </c>
      <c r="E40" s="33">
        <v>45250000</v>
      </c>
    </row>
    <row r="41" spans="2:5" ht="15.75" customHeight="1" x14ac:dyDescent="0.25">
      <c r="B41" s="6" t="s">
        <v>15</v>
      </c>
      <c r="C41" s="13" t="str">
        <f t="shared" si="3"/>
        <v>Ferdy Antomi</v>
      </c>
      <c r="D41" s="13" t="str">
        <f t="shared" si="4"/>
        <v>Bandung</v>
      </c>
      <c r="E41" s="33">
        <v>19580000</v>
      </c>
    </row>
    <row r="42" spans="2:5" ht="15.75" customHeight="1" x14ac:dyDescent="0.25">
      <c r="B42" s="6" t="s">
        <v>21</v>
      </c>
      <c r="C42" s="13" t="str">
        <f t="shared" si="3"/>
        <v>Andi Marestio N</v>
      </c>
      <c r="D42" s="13" t="str">
        <f t="shared" si="4"/>
        <v>Bandung</v>
      </c>
      <c r="E42" s="33">
        <v>21500000</v>
      </c>
    </row>
    <row r="43" spans="2:5" ht="15.75" customHeight="1" x14ac:dyDescent="0.25">
      <c r="B43" s="6" t="s">
        <v>5</v>
      </c>
      <c r="C43" s="13" t="str">
        <f t="shared" si="3"/>
        <v>Pitta Yohana</v>
      </c>
      <c r="D43" s="13" t="str">
        <f t="shared" si="4"/>
        <v>Bogor</v>
      </c>
      <c r="E43" s="33">
        <v>42500000</v>
      </c>
    </row>
    <row r="44" spans="2:5" ht="15.75" customHeight="1" x14ac:dyDescent="0.25">
      <c r="B44" s="6" t="s">
        <v>19</v>
      </c>
      <c r="C44" s="13" t="str">
        <f t="shared" si="3"/>
        <v>Sidik Purnomo</v>
      </c>
      <c r="D44" s="13" t="str">
        <f t="shared" si="4"/>
        <v>Bogor</v>
      </c>
      <c r="E44" s="33">
        <v>45785000</v>
      </c>
    </row>
    <row r="45" spans="2:5" ht="15.75" customHeight="1" x14ac:dyDescent="0.25">
      <c r="B45" s="6" t="s">
        <v>8</v>
      </c>
      <c r="C45" s="13" t="str">
        <f t="shared" si="3"/>
        <v>Gunawan Herwidodo</v>
      </c>
      <c r="D45" s="13" t="str">
        <f t="shared" si="4"/>
        <v>Jakarta</v>
      </c>
      <c r="E45" s="33">
        <v>21500000</v>
      </c>
    </row>
    <row r="46" spans="2:5" ht="15.75" customHeight="1" x14ac:dyDescent="0.25">
      <c r="B46" s="6" t="s">
        <v>15</v>
      </c>
      <c r="C46" s="13" t="str">
        <f t="shared" si="3"/>
        <v>Ferdy Antomi</v>
      </c>
      <c r="D46" s="13" t="str">
        <f t="shared" si="4"/>
        <v>Bandung</v>
      </c>
      <c r="E46" s="33">
        <v>24870000</v>
      </c>
    </row>
    <row r="47" spans="2:5" ht="15.75" customHeight="1" x14ac:dyDescent="0.25">
      <c r="B47" s="6" t="s">
        <v>23</v>
      </c>
      <c r="C47" s="13" t="str">
        <f t="shared" si="3"/>
        <v>Elrik Widi Satmoko</v>
      </c>
      <c r="D47" s="13" t="str">
        <f t="shared" si="4"/>
        <v>Bogor</v>
      </c>
      <c r="E47" s="33">
        <v>12500000</v>
      </c>
    </row>
    <row r="48" spans="2:5" ht="15.75" customHeight="1" x14ac:dyDescent="0.25">
      <c r="B48" s="6" t="s">
        <v>21</v>
      </c>
      <c r="C48" s="13" t="str">
        <f t="shared" si="3"/>
        <v>Andi Marestio N</v>
      </c>
      <c r="D48" s="13" t="str">
        <f t="shared" si="4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3"/>
        <v>Ferdy Antomi</v>
      </c>
      <c r="D49" s="13" t="str">
        <f t="shared" si="4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3"/>
        <v>Aries Purnomo</v>
      </c>
      <c r="D50" s="13" t="str">
        <f t="shared" si="4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3"/>
        <v>Gunawan Herwidodo</v>
      </c>
      <c r="D51" s="13" t="str">
        <f t="shared" si="4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3"/>
        <v>Aries Purnomo</v>
      </c>
      <c r="D52" s="13" t="str">
        <f t="shared" si="4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3"/>
        <v>Yanes Sipahutar</v>
      </c>
      <c r="D53" s="35" t="str">
        <f t="shared" si="4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3">
    <mergeCell ref="G6:H6"/>
    <mergeCell ref="H24:K24"/>
    <mergeCell ref="B54:D54"/>
  </mergeCells>
  <dataValidations disablePrompts="1"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95250</xdr:colOff>
                    <xdr:row>3</xdr:row>
                    <xdr:rowOff>19050</xdr:rowOff>
                  </from>
                  <to>
                    <xdr:col>7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7</xdr:col>
                    <xdr:colOff>95250</xdr:colOff>
                    <xdr:row>4</xdr:row>
                    <xdr:rowOff>9525</xdr:rowOff>
                  </from>
                  <to>
                    <xdr:col>7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55"/>
  <sheetViews>
    <sheetView showGridLines="0" workbookViewId="0">
      <selection activeCell="I7" sqref="I7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1.7109375" style="1" customWidth="1"/>
    <col min="4" max="4" width="11" style="1" customWidth="1"/>
    <col min="5" max="5" width="15" style="1" customWidth="1"/>
    <col min="6" max="6" width="5.28515625" style="1" customWidth="1"/>
    <col min="7" max="7" width="11" style="1" customWidth="1"/>
    <col min="8" max="8" width="10.140625" style="1" customWidth="1"/>
    <col min="9" max="9" width="21.5703125" style="1" customWidth="1"/>
    <col min="10" max="10" width="14.5703125" style="1" customWidth="1"/>
    <col min="11" max="11" width="5.7109375" style="1" customWidth="1"/>
    <col min="12" max="16384" width="9.140625" style="1"/>
  </cols>
  <sheetData>
    <row r="1" spans="2:10" ht="19.5" customHeight="1" x14ac:dyDescent="0.25"/>
    <row r="2" spans="2:10" ht="18.75" x14ac:dyDescent="0.25">
      <c r="B2" s="2" t="s">
        <v>57</v>
      </c>
    </row>
    <row r="3" spans="2:10" ht="15.75" customHeight="1" x14ac:dyDescent="0.25">
      <c r="B3" s="67" t="s">
        <v>1</v>
      </c>
      <c r="C3" s="68" t="s">
        <v>2</v>
      </c>
      <c r="D3" s="68" t="s">
        <v>3</v>
      </c>
      <c r="E3" s="67" t="s">
        <v>4</v>
      </c>
      <c r="G3" s="5" t="s">
        <v>4</v>
      </c>
    </row>
    <row r="4" spans="2:10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69" t="s">
        <v>7</v>
      </c>
      <c r="H4" s="70">
        <v>5</v>
      </c>
      <c r="I4" s="71" t="str">
        <f>VLOOKUP(H4,PEMBELI,3)</f>
        <v>Pitta Yohana</v>
      </c>
    </row>
    <row r="5" spans="2:10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69"/>
      <c r="H5" s="72">
        <v>7</v>
      </c>
      <c r="I5" s="71" t="str">
        <f>VLOOKUP(H5,PEMBELI,3)</f>
        <v>Ferdy Antomi</v>
      </c>
    </row>
    <row r="6" spans="2:10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  <c r="G6" s="73"/>
      <c r="H6" s="74">
        <v>2</v>
      </c>
      <c r="I6" s="75" t="str">
        <f>VLOOKUP(H6,PEMBELI,3)</f>
        <v>Yanes Sipahutar</v>
      </c>
    </row>
    <row r="7" spans="2:10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  <c r="G7" s="116" t="s">
        <v>52</v>
      </c>
      <c r="H7" s="117"/>
      <c r="I7" s="76"/>
    </row>
    <row r="8" spans="2:10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</row>
    <row r="9" spans="2:10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</row>
    <row r="10" spans="2:10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G10" s="5" t="s">
        <v>12</v>
      </c>
    </row>
    <row r="11" spans="2:10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H11" s="20" t="s">
        <v>7</v>
      </c>
      <c r="I11" s="106" t="s">
        <v>13</v>
      </c>
      <c r="J11" s="22">
        <f t="shared" ref="J11:J20" si="2">SUMIF(C$4:C$53,I11,E$4:E$53)</f>
        <v>38025000</v>
      </c>
    </row>
    <row r="12" spans="2:10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I12" s="106" t="s">
        <v>18</v>
      </c>
      <c r="J12" s="22">
        <f t="shared" si="2"/>
        <v>172800000</v>
      </c>
    </row>
    <row r="13" spans="2:10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I13" s="106" t="s">
        <v>22</v>
      </c>
      <c r="J13" s="22">
        <f t="shared" si="2"/>
        <v>73587500</v>
      </c>
    </row>
    <row r="14" spans="2:10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I14" s="106" t="s">
        <v>24</v>
      </c>
      <c r="J14" s="22">
        <f t="shared" si="2"/>
        <v>116850000</v>
      </c>
    </row>
    <row r="15" spans="2:10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I15" s="106" t="s">
        <v>26</v>
      </c>
      <c r="J15" s="22">
        <f t="shared" si="2"/>
        <v>299450000</v>
      </c>
    </row>
    <row r="16" spans="2:10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I16" s="106" t="s">
        <v>27</v>
      </c>
      <c r="J16" s="22">
        <f t="shared" si="2"/>
        <v>138315000</v>
      </c>
    </row>
    <row r="17" spans="2:10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I17" s="106" t="s">
        <v>30</v>
      </c>
      <c r="J17" s="22">
        <f t="shared" si="2"/>
        <v>262125000</v>
      </c>
    </row>
    <row r="18" spans="2:10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I18" s="106" t="s">
        <v>33</v>
      </c>
      <c r="J18" s="22">
        <f t="shared" si="2"/>
        <v>71283000</v>
      </c>
    </row>
    <row r="19" spans="2:10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I19" s="106" t="s">
        <v>36</v>
      </c>
      <c r="J19" s="22">
        <f t="shared" si="2"/>
        <v>180750000</v>
      </c>
    </row>
    <row r="20" spans="2:10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I20" s="106" t="s">
        <v>38</v>
      </c>
      <c r="J20" s="22">
        <f t="shared" si="2"/>
        <v>64403900</v>
      </c>
    </row>
    <row r="21" spans="2:10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I21" s="108" t="s">
        <v>25</v>
      </c>
      <c r="J21" s="26">
        <f>SUM(J11:J20)</f>
        <v>1417589400</v>
      </c>
    </row>
    <row r="22" spans="2:10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</row>
    <row r="23" spans="2:10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5" t="s">
        <v>29</v>
      </c>
    </row>
    <row r="24" spans="2:10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67" t="s">
        <v>31</v>
      </c>
      <c r="H24" s="118" t="s">
        <v>32</v>
      </c>
      <c r="I24" s="119"/>
      <c r="J24" s="119"/>
    </row>
    <row r="25" spans="2:10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123" t="s">
        <v>58</v>
      </c>
      <c r="H25" s="121" t="e">
        <f ca="1">_xlfn.FORMULATEXT(I7)</f>
        <v>#N/A</v>
      </c>
      <c r="I25" s="121"/>
      <c r="J25" s="121"/>
    </row>
    <row r="26" spans="2:10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124"/>
      <c r="H26" s="122"/>
      <c r="I26" s="122"/>
      <c r="J26" s="122"/>
    </row>
    <row r="27" spans="2:10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124"/>
      <c r="H27" s="122"/>
      <c r="I27" s="122"/>
      <c r="J27" s="122"/>
    </row>
    <row r="28" spans="2:10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</row>
    <row r="29" spans="2:10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0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0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0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ht="15.75" customHeight="1" x14ac:dyDescent="0.25">
      <c r="B36" s="6" t="s">
        <v>19</v>
      </c>
      <c r="C36" s="13" t="str">
        <f t="shared" ref="C36:C53" si="3">VLOOKUP(B36,ALAMAT,2)</f>
        <v>Sidik Purnomo</v>
      </c>
      <c r="D36" s="13" t="str">
        <f t="shared" ref="D36:D53" si="4">VLOOKUP(B36,ALAMAT,3)</f>
        <v>Bogor</v>
      </c>
      <c r="E36" s="33">
        <v>45250000</v>
      </c>
    </row>
    <row r="37" spans="2:5" ht="15.75" customHeight="1" x14ac:dyDescent="0.25">
      <c r="B37" s="6" t="s">
        <v>8</v>
      </c>
      <c r="C37" s="13" t="str">
        <f t="shared" si="3"/>
        <v>Gunawan Herwidodo</v>
      </c>
      <c r="D37" s="13" t="str">
        <f t="shared" si="4"/>
        <v>Jakarta</v>
      </c>
      <c r="E37" s="33">
        <v>22500000</v>
      </c>
    </row>
    <row r="38" spans="2:5" ht="15.75" customHeight="1" x14ac:dyDescent="0.25">
      <c r="B38" s="6" t="s">
        <v>11</v>
      </c>
      <c r="C38" s="13" t="str">
        <f t="shared" si="3"/>
        <v>Rohmat Supriyadi</v>
      </c>
      <c r="D38" s="13" t="str">
        <f t="shared" si="4"/>
        <v>Bandung</v>
      </c>
      <c r="E38" s="33">
        <v>19875000</v>
      </c>
    </row>
    <row r="39" spans="2:5" ht="15.75" customHeight="1" x14ac:dyDescent="0.25">
      <c r="B39" s="6" t="s">
        <v>5</v>
      </c>
      <c r="C39" s="13" t="str">
        <f t="shared" si="3"/>
        <v>Pitta Yohana</v>
      </c>
      <c r="D39" s="13" t="str">
        <f t="shared" si="4"/>
        <v>Bogor</v>
      </c>
      <c r="E39" s="33">
        <v>25750000</v>
      </c>
    </row>
    <row r="40" spans="2:5" ht="15.75" customHeight="1" x14ac:dyDescent="0.25">
      <c r="B40" s="6" t="s">
        <v>17</v>
      </c>
      <c r="C40" s="13" t="str">
        <f t="shared" si="3"/>
        <v>Yanes Sipahutar</v>
      </c>
      <c r="D40" s="13" t="str">
        <f t="shared" si="4"/>
        <v>Jakarta</v>
      </c>
      <c r="E40" s="33">
        <v>45250000</v>
      </c>
    </row>
    <row r="41" spans="2:5" ht="15.75" customHeight="1" x14ac:dyDescent="0.25">
      <c r="B41" s="6" t="s">
        <v>15</v>
      </c>
      <c r="C41" s="13" t="str">
        <f t="shared" si="3"/>
        <v>Ferdy Antomi</v>
      </c>
      <c r="D41" s="13" t="str">
        <f t="shared" si="4"/>
        <v>Bandung</v>
      </c>
      <c r="E41" s="33">
        <v>19580000</v>
      </c>
    </row>
    <row r="42" spans="2:5" ht="15.75" customHeight="1" x14ac:dyDescent="0.25">
      <c r="B42" s="6" t="s">
        <v>21</v>
      </c>
      <c r="C42" s="13" t="str">
        <f t="shared" si="3"/>
        <v>Andi Marestio N</v>
      </c>
      <c r="D42" s="13" t="str">
        <f t="shared" si="4"/>
        <v>Bandung</v>
      </c>
      <c r="E42" s="33">
        <v>21500000</v>
      </c>
    </row>
    <row r="43" spans="2:5" ht="15.75" customHeight="1" x14ac:dyDescent="0.25">
      <c r="B43" s="6" t="s">
        <v>5</v>
      </c>
      <c r="C43" s="13" t="str">
        <f t="shared" si="3"/>
        <v>Pitta Yohana</v>
      </c>
      <c r="D43" s="13" t="str">
        <f t="shared" si="4"/>
        <v>Bogor</v>
      </c>
      <c r="E43" s="33">
        <v>42500000</v>
      </c>
    </row>
    <row r="44" spans="2:5" ht="15.75" customHeight="1" x14ac:dyDescent="0.25">
      <c r="B44" s="6" t="s">
        <v>19</v>
      </c>
      <c r="C44" s="13" t="str">
        <f t="shared" si="3"/>
        <v>Sidik Purnomo</v>
      </c>
      <c r="D44" s="13" t="str">
        <f t="shared" si="4"/>
        <v>Bogor</v>
      </c>
      <c r="E44" s="33">
        <v>45785000</v>
      </c>
    </row>
    <row r="45" spans="2:5" ht="15.75" customHeight="1" x14ac:dyDescent="0.25">
      <c r="B45" s="6" t="s">
        <v>8</v>
      </c>
      <c r="C45" s="13" t="str">
        <f t="shared" si="3"/>
        <v>Gunawan Herwidodo</v>
      </c>
      <c r="D45" s="13" t="str">
        <f t="shared" si="4"/>
        <v>Jakarta</v>
      </c>
      <c r="E45" s="33">
        <v>21500000</v>
      </c>
    </row>
    <row r="46" spans="2:5" ht="15.75" customHeight="1" x14ac:dyDescent="0.25">
      <c r="B46" s="6" t="s">
        <v>15</v>
      </c>
      <c r="C46" s="13" t="str">
        <f t="shared" si="3"/>
        <v>Ferdy Antomi</v>
      </c>
      <c r="D46" s="13" t="str">
        <f t="shared" si="4"/>
        <v>Bandung</v>
      </c>
      <c r="E46" s="33">
        <v>24870000</v>
      </c>
    </row>
    <row r="47" spans="2:5" ht="15.75" customHeight="1" x14ac:dyDescent="0.25">
      <c r="B47" s="6" t="s">
        <v>23</v>
      </c>
      <c r="C47" s="13" t="str">
        <f t="shared" si="3"/>
        <v>Elrik Widi Satmoko</v>
      </c>
      <c r="D47" s="13" t="str">
        <f t="shared" si="4"/>
        <v>Bogor</v>
      </c>
      <c r="E47" s="33">
        <v>12500000</v>
      </c>
    </row>
    <row r="48" spans="2:5" ht="15.75" customHeight="1" x14ac:dyDescent="0.25">
      <c r="B48" s="6" t="s">
        <v>21</v>
      </c>
      <c r="C48" s="13" t="str">
        <f t="shared" si="3"/>
        <v>Andi Marestio N</v>
      </c>
      <c r="D48" s="13" t="str">
        <f t="shared" si="4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3"/>
        <v>Ferdy Antomi</v>
      </c>
      <c r="D49" s="13" t="str">
        <f t="shared" si="4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3"/>
        <v>Aries Purnomo</v>
      </c>
      <c r="D50" s="13" t="str">
        <f t="shared" si="4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3"/>
        <v>Gunawan Herwidodo</v>
      </c>
      <c r="D51" s="13" t="str">
        <f t="shared" si="4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3"/>
        <v>Aries Purnomo</v>
      </c>
      <c r="D52" s="13" t="str">
        <f t="shared" si="4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3"/>
        <v>Yanes Sipahutar</v>
      </c>
      <c r="D53" s="35" t="str">
        <f t="shared" si="4"/>
        <v>Jakarta</v>
      </c>
      <c r="E53" s="36">
        <v>25450000</v>
      </c>
    </row>
    <row r="54" spans="2:5" x14ac:dyDescent="0.25">
      <c r="B54" s="120" t="s">
        <v>25</v>
      </c>
      <c r="C54" s="120"/>
      <c r="D54" s="120"/>
      <c r="E54" s="79">
        <f>SUM(E4:E53)</f>
        <v>1417589400</v>
      </c>
    </row>
    <row r="55" spans="2:5" ht="19.5" customHeight="1" x14ac:dyDescent="0.25"/>
  </sheetData>
  <mergeCells count="5">
    <mergeCell ref="G7:H7"/>
    <mergeCell ref="H24:J24"/>
    <mergeCell ref="B54:D54"/>
    <mergeCell ref="H25:J27"/>
    <mergeCell ref="G25:G27"/>
  </mergeCells>
  <dataValidations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7</xdr:col>
                    <xdr:colOff>95250</xdr:colOff>
                    <xdr:row>3</xdr:row>
                    <xdr:rowOff>19050</xdr:rowOff>
                  </from>
                  <to>
                    <xdr:col>7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Scroll Bar 2">
              <controlPr defaultSize="0" autoPict="0">
                <anchor moveWithCells="1">
                  <from>
                    <xdr:col>7</xdr:col>
                    <xdr:colOff>95250</xdr:colOff>
                    <xdr:row>4</xdr:row>
                    <xdr:rowOff>9525</xdr:rowOff>
                  </from>
                  <to>
                    <xdr:col>7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Scroll Bar 3">
              <controlPr defaultSize="0" autoPict="0">
                <anchor moveWithCells="1">
                  <from>
                    <xdr:col>7</xdr:col>
                    <xdr:colOff>95250</xdr:colOff>
                    <xdr:row>5</xdr:row>
                    <xdr:rowOff>9525</xdr:rowOff>
                  </from>
                  <to>
                    <xdr:col>7</xdr:col>
                    <xdr:colOff>581025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55"/>
  <sheetViews>
    <sheetView showGridLines="0" topLeftCell="B1" workbookViewId="0">
      <selection activeCell="L4" sqref="L4:L5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1.140625" style="1" customWidth="1"/>
    <col min="4" max="4" width="22.42578125" style="1" customWidth="1"/>
    <col min="5" max="5" width="11" style="1" customWidth="1"/>
    <col min="6" max="6" width="1.140625" style="1" customWidth="1"/>
    <col min="7" max="7" width="12.28515625" style="1" customWidth="1"/>
    <col min="8" max="8" width="15" style="1" customWidth="1"/>
    <col min="9" max="9" width="5.28515625" style="1" customWidth="1"/>
    <col min="10" max="10" width="11" style="1" customWidth="1"/>
    <col min="11" max="11" width="10.140625" style="1" customWidth="1"/>
    <col min="12" max="12" width="23.85546875" style="1" customWidth="1"/>
    <col min="13" max="13" width="13.7109375" style="1" customWidth="1"/>
    <col min="14" max="14" width="5.85546875" style="1" customWidth="1"/>
    <col min="15" max="16" width="9.140625" style="1"/>
    <col min="17" max="17" width="11.42578125" style="1" customWidth="1"/>
    <col min="18" max="16384" width="9.140625" style="1"/>
  </cols>
  <sheetData>
    <row r="1" spans="2:17" ht="19.5" customHeight="1" x14ac:dyDescent="0.25"/>
    <row r="2" spans="2:17" ht="18.75" x14ac:dyDescent="0.25">
      <c r="B2" s="2" t="s">
        <v>59</v>
      </c>
      <c r="C2" s="2"/>
    </row>
    <row r="3" spans="2:17" ht="15.75" customHeight="1" x14ac:dyDescent="0.25">
      <c r="B3" s="3" t="s">
        <v>1</v>
      </c>
      <c r="C3" s="109" t="s">
        <v>2</v>
      </c>
      <c r="D3" s="128"/>
      <c r="E3" s="4" t="s">
        <v>3</v>
      </c>
      <c r="F3" s="109" t="s">
        <v>60</v>
      </c>
      <c r="G3" s="128"/>
      <c r="H3" s="3" t="s">
        <v>4</v>
      </c>
      <c r="J3" s="5" t="s">
        <v>4</v>
      </c>
    </row>
    <row r="4" spans="2:17" ht="15.75" customHeight="1" x14ac:dyDescent="0.25">
      <c r="B4" s="6" t="s">
        <v>5</v>
      </c>
      <c r="C4" s="80" t="str">
        <f>IF(AND(D4=L$4,G4=L$5),"x","")</f>
        <v/>
      </c>
      <c r="D4" s="81" t="str">
        <f t="shared" ref="D4:D35" si="0">VLOOKUP(B4,ALAMAT,2)</f>
        <v>Pitta Yohana</v>
      </c>
      <c r="E4" s="13" t="str">
        <f>VLOOKUP(B4,ALAMAT,3)</f>
        <v>Bogor</v>
      </c>
      <c r="F4" s="82" t="str">
        <f>IF(AND(D4=L$4,G4=L$5),"x","")</f>
        <v/>
      </c>
      <c r="G4" s="81" t="s">
        <v>61</v>
      </c>
      <c r="H4" s="33">
        <v>25800000</v>
      </c>
      <c r="J4" s="39" t="s">
        <v>7</v>
      </c>
      <c r="K4" s="61">
        <v>3</v>
      </c>
      <c r="L4" s="11"/>
      <c r="Q4" s="1" t="s">
        <v>60</v>
      </c>
    </row>
    <row r="5" spans="2:17" ht="15.75" customHeight="1" x14ac:dyDescent="0.25">
      <c r="B5" s="6" t="s">
        <v>8</v>
      </c>
      <c r="C5" s="80" t="str">
        <f t="shared" ref="C5:C53" si="1">IF(AND(D5=L$4,G5=L$5),"x","")</f>
        <v/>
      </c>
      <c r="D5" s="81" t="str">
        <f t="shared" si="0"/>
        <v>Gunawan Herwidodo</v>
      </c>
      <c r="E5" s="13" t="s">
        <v>14</v>
      </c>
      <c r="F5" s="83" t="str">
        <f t="shared" ref="F5:F53" si="2">IF(AND(D5=L$4,G5=L$5),"x","")</f>
        <v/>
      </c>
      <c r="G5" s="81" t="s">
        <v>62</v>
      </c>
      <c r="H5" s="33">
        <v>7500000</v>
      </c>
      <c r="J5" s="40" t="s">
        <v>60</v>
      </c>
      <c r="K5" s="105">
        <v>2</v>
      </c>
      <c r="L5" s="63"/>
      <c r="Q5" s="1" t="s">
        <v>63</v>
      </c>
    </row>
    <row r="6" spans="2:17" ht="15.75" customHeight="1" x14ac:dyDescent="0.25">
      <c r="B6" s="6" t="s">
        <v>11</v>
      </c>
      <c r="C6" s="80" t="str">
        <f t="shared" si="1"/>
        <v/>
      </c>
      <c r="D6" s="81" t="str">
        <f t="shared" si="0"/>
        <v>Rohmat Supriyadi</v>
      </c>
      <c r="E6" s="13" t="s">
        <v>16</v>
      </c>
      <c r="F6" s="83" t="str">
        <f t="shared" si="2"/>
        <v/>
      </c>
      <c r="G6" s="81" t="s">
        <v>61</v>
      </c>
      <c r="H6" s="33">
        <v>12500000</v>
      </c>
      <c r="J6" s="127" t="s">
        <v>71</v>
      </c>
      <c r="K6" s="127"/>
      <c r="L6" s="103"/>
      <c r="Q6" s="1" t="s">
        <v>62</v>
      </c>
    </row>
    <row r="7" spans="2:17" ht="15.75" customHeight="1" x14ac:dyDescent="0.25">
      <c r="B7" s="6" t="s">
        <v>15</v>
      </c>
      <c r="C7" s="80" t="str">
        <f t="shared" si="1"/>
        <v/>
      </c>
      <c r="D7" s="81" t="str">
        <f t="shared" si="0"/>
        <v>Ferdy Antomi</v>
      </c>
      <c r="E7" s="13" t="s">
        <v>14</v>
      </c>
      <c r="F7" s="83" t="str">
        <f t="shared" si="2"/>
        <v/>
      </c>
      <c r="G7" s="81" t="s">
        <v>61</v>
      </c>
      <c r="H7" s="33">
        <v>15785000</v>
      </c>
      <c r="J7" s="101"/>
      <c r="K7" s="102" t="s">
        <v>52</v>
      </c>
      <c r="L7" s="104"/>
      <c r="M7" s="84"/>
      <c r="Q7" s="1" t="s">
        <v>61</v>
      </c>
    </row>
    <row r="8" spans="2:17" ht="15.75" customHeight="1" x14ac:dyDescent="0.25">
      <c r="B8" s="6" t="s">
        <v>19</v>
      </c>
      <c r="C8" s="80" t="str">
        <f t="shared" si="1"/>
        <v/>
      </c>
      <c r="D8" s="81" t="str">
        <f t="shared" si="0"/>
        <v>Sidik Purnomo</v>
      </c>
      <c r="E8" s="13" t="s">
        <v>16</v>
      </c>
      <c r="F8" s="83" t="str">
        <f t="shared" si="2"/>
        <v/>
      </c>
      <c r="G8" s="81" t="s">
        <v>63</v>
      </c>
      <c r="H8" s="33">
        <v>21500000</v>
      </c>
      <c r="J8" s="125" t="str">
        <f>"Artinya, transaksi penjualan kepada "&amp;L4&amp;" yang dilakukan oleh wiraniaga (sales person) "&amp;L5&amp;" sejumlah Rp "&amp;TEXT(L7,"#.###,00")</f>
        <v>Artinya, transaksi penjualan kepada  yang dilakukan oleh wiraniaga (sales person)  sejumlah Rp ,00</v>
      </c>
      <c r="K8" s="125"/>
      <c r="L8" s="126"/>
      <c r="M8" s="84"/>
    </row>
    <row r="9" spans="2:17" ht="15.75" customHeight="1" x14ac:dyDescent="0.25">
      <c r="B9" s="6" t="s">
        <v>23</v>
      </c>
      <c r="C9" s="80" t="str">
        <f t="shared" si="1"/>
        <v/>
      </c>
      <c r="D9" s="81" t="str">
        <f t="shared" si="0"/>
        <v>Elrik Widi Satmoko</v>
      </c>
      <c r="E9" s="13" t="s">
        <v>20</v>
      </c>
      <c r="F9" s="83" t="str">
        <f t="shared" si="2"/>
        <v/>
      </c>
      <c r="G9" s="81" t="s">
        <v>63</v>
      </c>
      <c r="H9" s="33">
        <v>4525000</v>
      </c>
      <c r="J9" s="126"/>
      <c r="K9" s="126"/>
      <c r="L9" s="126"/>
      <c r="M9" s="84"/>
    </row>
    <row r="10" spans="2:17" ht="15.75" customHeight="1" x14ac:dyDescent="0.25">
      <c r="B10" s="6" t="s">
        <v>11</v>
      </c>
      <c r="C10" s="80" t="str">
        <f t="shared" si="1"/>
        <v/>
      </c>
      <c r="D10" s="81" t="str">
        <f t="shared" si="0"/>
        <v>Rohmat Supriyadi</v>
      </c>
      <c r="E10" s="13" t="s">
        <v>14</v>
      </c>
      <c r="F10" s="83" t="str">
        <f t="shared" si="2"/>
        <v/>
      </c>
      <c r="G10" s="81" t="s">
        <v>63</v>
      </c>
      <c r="H10" s="33">
        <v>5650000</v>
      </c>
      <c r="J10" s="126"/>
      <c r="K10" s="126"/>
      <c r="L10" s="126"/>
    </row>
    <row r="11" spans="2:17" ht="15.75" customHeight="1" x14ac:dyDescent="0.25">
      <c r="B11" s="6" t="s">
        <v>17</v>
      </c>
      <c r="C11" s="80" t="str">
        <f t="shared" si="1"/>
        <v/>
      </c>
      <c r="D11" s="81" t="str">
        <f t="shared" si="0"/>
        <v>Yanes Sipahutar</v>
      </c>
      <c r="E11" s="13" t="s">
        <v>14</v>
      </c>
      <c r="F11" s="83" t="str">
        <f t="shared" si="2"/>
        <v/>
      </c>
      <c r="G11" s="81" t="s">
        <v>61</v>
      </c>
      <c r="H11" s="33">
        <v>7850000</v>
      </c>
    </row>
    <row r="12" spans="2:17" ht="15.75" customHeight="1" x14ac:dyDescent="0.25">
      <c r="B12" s="6" t="s">
        <v>28</v>
      </c>
      <c r="C12" s="80" t="str">
        <f t="shared" si="1"/>
        <v/>
      </c>
      <c r="D12" s="81" t="str">
        <f t="shared" si="0"/>
        <v>Herlambang</v>
      </c>
      <c r="E12" s="13" t="s">
        <v>14</v>
      </c>
      <c r="F12" s="83" t="str">
        <f t="shared" si="2"/>
        <v/>
      </c>
      <c r="G12" s="81" t="s">
        <v>62</v>
      </c>
      <c r="H12" s="33">
        <v>9258000</v>
      </c>
      <c r="K12" s="5" t="s">
        <v>4</v>
      </c>
    </row>
    <row r="13" spans="2:17" ht="15.75" customHeight="1" x14ac:dyDescent="0.25">
      <c r="B13" s="6" t="s">
        <v>21</v>
      </c>
      <c r="C13" s="80" t="str">
        <f t="shared" si="1"/>
        <v/>
      </c>
      <c r="D13" s="81" t="str">
        <f t="shared" si="0"/>
        <v>Andi Marestio N</v>
      </c>
      <c r="E13" s="13" t="s">
        <v>16</v>
      </c>
      <c r="F13" s="83" t="str">
        <f t="shared" si="2"/>
        <v/>
      </c>
      <c r="G13" s="81" t="s">
        <v>62</v>
      </c>
      <c r="H13" s="33">
        <v>2587500</v>
      </c>
      <c r="K13" s="20"/>
      <c r="L13" s="69">
        <f>L4</f>
        <v>0</v>
      </c>
      <c r="M13" s="22">
        <f>SUMIF(D$4:D$53,L13,H$4:H$53)</f>
        <v>0</v>
      </c>
    </row>
    <row r="14" spans="2:17" ht="15.75" customHeight="1" x14ac:dyDescent="0.25">
      <c r="B14" s="6" t="s">
        <v>15</v>
      </c>
      <c r="C14" s="80" t="str">
        <f t="shared" si="1"/>
        <v/>
      </c>
      <c r="D14" s="81" t="str">
        <f t="shared" si="0"/>
        <v>Ferdy Antomi</v>
      </c>
      <c r="E14" s="13" t="s">
        <v>16</v>
      </c>
      <c r="F14" s="83" t="str">
        <f t="shared" si="2"/>
        <v/>
      </c>
      <c r="G14" s="81" t="s">
        <v>61</v>
      </c>
      <c r="H14" s="33">
        <v>5890000</v>
      </c>
      <c r="K14" s="85" t="s">
        <v>64</v>
      </c>
    </row>
    <row r="15" spans="2:17" ht="15.75" customHeight="1" x14ac:dyDescent="0.25">
      <c r="B15" s="6" t="s">
        <v>35</v>
      </c>
      <c r="C15" s="80" t="str">
        <f t="shared" si="1"/>
        <v/>
      </c>
      <c r="D15" s="81" t="str">
        <f t="shared" si="0"/>
        <v>Aries Purnomo</v>
      </c>
      <c r="E15" s="13" t="s">
        <v>16</v>
      </c>
      <c r="F15" s="83" t="str">
        <f t="shared" si="2"/>
        <v/>
      </c>
      <c r="G15" s="81" t="s">
        <v>63</v>
      </c>
      <c r="H15" s="33">
        <v>14500000</v>
      </c>
      <c r="K15" s="86" t="s">
        <v>60</v>
      </c>
      <c r="L15" s="106" t="str">
        <f>Q5</f>
        <v>Selviany</v>
      </c>
      <c r="M15" s="22">
        <f>SUMIFS(TRANSAKSI,NAMA,L$4,SALES,L15)</f>
        <v>0</v>
      </c>
    </row>
    <row r="16" spans="2:17" ht="15.75" customHeight="1" x14ac:dyDescent="0.25">
      <c r="B16" s="6" t="s">
        <v>23</v>
      </c>
      <c r="C16" s="80" t="str">
        <f t="shared" si="1"/>
        <v/>
      </c>
      <c r="D16" s="81" t="str">
        <f t="shared" si="0"/>
        <v>Elrik Widi Satmoko</v>
      </c>
      <c r="E16" s="13" t="s">
        <v>20</v>
      </c>
      <c r="F16" s="83" t="str">
        <f t="shared" si="2"/>
        <v/>
      </c>
      <c r="G16" s="81" t="s">
        <v>62</v>
      </c>
      <c r="H16" s="33">
        <v>25878900</v>
      </c>
      <c r="L16" s="106" t="str">
        <f>Q6</f>
        <v>Hermawan</v>
      </c>
      <c r="M16" s="22">
        <f>SUMIFS(TRANSAKSI,NAMA,L$4,SALES,L16)</f>
        <v>0</v>
      </c>
    </row>
    <row r="17" spans="2:13" ht="15.75" customHeight="1" x14ac:dyDescent="0.25">
      <c r="B17" s="6" t="s">
        <v>19</v>
      </c>
      <c r="C17" s="80" t="str">
        <f t="shared" si="1"/>
        <v/>
      </c>
      <c r="D17" s="81" t="str">
        <f t="shared" si="0"/>
        <v>Sidik Purnomo</v>
      </c>
      <c r="E17" s="13" t="s">
        <v>20</v>
      </c>
      <c r="F17" s="83" t="str">
        <f t="shared" si="2"/>
        <v/>
      </c>
      <c r="G17" s="81" t="s">
        <v>61</v>
      </c>
      <c r="H17" s="33">
        <v>25780000</v>
      </c>
      <c r="L17" s="107" t="str">
        <f>Q7</f>
        <v>Titiek</v>
      </c>
      <c r="M17" s="41">
        <f>SUMIFS(TRANSAKSI,NAMA,L$4,SALES,L17)</f>
        <v>0</v>
      </c>
    </row>
    <row r="18" spans="2:13" ht="15.75" customHeight="1" x14ac:dyDescent="0.25">
      <c r="B18" s="6" t="s">
        <v>8</v>
      </c>
      <c r="C18" s="80" t="str">
        <f t="shared" si="1"/>
        <v/>
      </c>
      <c r="D18" s="81" t="str">
        <f t="shared" si="0"/>
        <v>Gunawan Herwidodo</v>
      </c>
      <c r="E18" s="13" t="s">
        <v>14</v>
      </c>
      <c r="F18" s="83" t="str">
        <f t="shared" si="2"/>
        <v/>
      </c>
      <c r="G18" s="81" t="s">
        <v>62</v>
      </c>
      <c r="H18" s="33">
        <v>21500000</v>
      </c>
      <c r="L18" s="87" t="s">
        <v>25</v>
      </c>
      <c r="M18" s="88">
        <f>SUM(M15:M17)</f>
        <v>0</v>
      </c>
    </row>
    <row r="19" spans="2:13" ht="15.75" customHeight="1" x14ac:dyDescent="0.25">
      <c r="B19" s="6" t="s">
        <v>17</v>
      </c>
      <c r="C19" s="80" t="str">
        <f t="shared" si="1"/>
        <v/>
      </c>
      <c r="D19" s="81" t="str">
        <f t="shared" si="0"/>
        <v>Yanes Sipahutar</v>
      </c>
      <c r="E19" s="13" t="s">
        <v>16</v>
      </c>
      <c r="F19" s="83" t="str">
        <f t="shared" si="2"/>
        <v/>
      </c>
      <c r="G19" s="81" t="s">
        <v>62</v>
      </c>
      <c r="H19" s="33">
        <v>24500000</v>
      </c>
    </row>
    <row r="20" spans="2:13" ht="15.75" customHeight="1" x14ac:dyDescent="0.25">
      <c r="B20" s="6" t="s">
        <v>35</v>
      </c>
      <c r="C20" s="80" t="str">
        <f t="shared" si="1"/>
        <v/>
      </c>
      <c r="D20" s="81" t="str">
        <f t="shared" si="0"/>
        <v>Aries Purnomo</v>
      </c>
      <c r="E20" s="13" t="s">
        <v>16</v>
      </c>
      <c r="F20" s="83" t="str">
        <f t="shared" si="2"/>
        <v/>
      </c>
      <c r="G20" s="81" t="s">
        <v>63</v>
      </c>
      <c r="H20" s="33">
        <v>20000000</v>
      </c>
      <c r="J20" s="5" t="s">
        <v>65</v>
      </c>
    </row>
    <row r="21" spans="2:13" ht="15.75" customHeight="1" x14ac:dyDescent="0.25">
      <c r="B21" s="6" t="s">
        <v>28</v>
      </c>
      <c r="C21" s="80" t="str">
        <f t="shared" si="1"/>
        <v/>
      </c>
      <c r="D21" s="81" t="str">
        <f t="shared" si="0"/>
        <v>Herlambang</v>
      </c>
      <c r="E21" s="13" t="s">
        <v>16</v>
      </c>
      <c r="F21" s="83" t="str">
        <f t="shared" si="2"/>
        <v/>
      </c>
      <c r="G21" s="81" t="s">
        <v>62</v>
      </c>
      <c r="H21" s="33">
        <v>19525000</v>
      </c>
      <c r="J21" s="89" t="s">
        <v>31</v>
      </c>
      <c r="K21" s="59" t="s">
        <v>32</v>
      </c>
      <c r="L21" s="27"/>
      <c r="M21" s="27"/>
    </row>
    <row r="22" spans="2:13" ht="15.75" customHeight="1" x14ac:dyDescent="0.25">
      <c r="B22" s="6" t="s">
        <v>5</v>
      </c>
      <c r="C22" s="80" t="str">
        <f t="shared" si="1"/>
        <v/>
      </c>
      <c r="D22" s="81" t="str">
        <f t="shared" si="0"/>
        <v>Pitta Yohana</v>
      </c>
      <c r="E22" s="13" t="s">
        <v>20</v>
      </c>
      <c r="F22" s="83" t="str">
        <f t="shared" si="2"/>
        <v/>
      </c>
      <c r="G22" s="81" t="s">
        <v>61</v>
      </c>
      <c r="H22" s="33">
        <v>23650000</v>
      </c>
      <c r="J22" s="90" t="s">
        <v>66</v>
      </c>
      <c r="K22" s="19" t="e">
        <f ca="1">_xlfn.FORMULATEXT(L4)</f>
        <v>#N/A</v>
      </c>
      <c r="L22" s="91"/>
      <c r="M22" s="92"/>
    </row>
    <row r="23" spans="2:13" ht="15.75" customHeight="1" x14ac:dyDescent="0.25">
      <c r="B23" s="6" t="s">
        <v>21</v>
      </c>
      <c r="C23" s="80" t="str">
        <f t="shared" si="1"/>
        <v/>
      </c>
      <c r="D23" s="81" t="str">
        <f t="shared" si="0"/>
        <v>Andi Marestio N</v>
      </c>
      <c r="E23" s="13" t="s">
        <v>14</v>
      </c>
      <c r="F23" s="83" t="str">
        <f t="shared" si="2"/>
        <v/>
      </c>
      <c r="G23" s="81" t="s">
        <v>62</v>
      </c>
      <c r="H23" s="33">
        <v>21500000</v>
      </c>
      <c r="J23" s="90" t="s">
        <v>67</v>
      </c>
      <c r="K23" s="19" t="e">
        <f ca="1">_xlfn.FORMULATEXT(L5)</f>
        <v>#N/A</v>
      </c>
      <c r="L23" s="91"/>
      <c r="M23" s="92"/>
    </row>
    <row r="24" spans="2:13" ht="15.75" customHeight="1" x14ac:dyDescent="0.25">
      <c r="B24" s="6" t="s">
        <v>8</v>
      </c>
      <c r="C24" s="80" t="str">
        <f t="shared" si="1"/>
        <v/>
      </c>
      <c r="D24" s="81" t="str">
        <f t="shared" si="0"/>
        <v>Gunawan Herwidodo</v>
      </c>
      <c r="E24" s="13" t="s">
        <v>14</v>
      </c>
      <c r="F24" s="83" t="str">
        <f t="shared" si="2"/>
        <v/>
      </c>
      <c r="G24" s="81" t="s">
        <v>63</v>
      </c>
      <c r="H24" s="33">
        <v>12500000</v>
      </c>
      <c r="J24" s="90" t="s">
        <v>68</v>
      </c>
      <c r="K24" s="19" t="e">
        <f ca="1">_xlfn.FORMULATEXT(L7)</f>
        <v>#N/A</v>
      </c>
      <c r="L24" s="91"/>
      <c r="M24" s="92"/>
    </row>
    <row r="25" spans="2:13" ht="15.75" customHeight="1" x14ac:dyDescent="0.25">
      <c r="B25" s="6" t="s">
        <v>15</v>
      </c>
      <c r="C25" s="80" t="str">
        <f t="shared" si="1"/>
        <v/>
      </c>
      <c r="D25" s="81" t="str">
        <f t="shared" si="0"/>
        <v>Ferdy Antomi</v>
      </c>
      <c r="E25" s="13" t="s">
        <v>14</v>
      </c>
      <c r="F25" s="83" t="str">
        <f t="shared" si="2"/>
        <v/>
      </c>
      <c r="G25" s="81" t="s">
        <v>63</v>
      </c>
      <c r="H25" s="33">
        <v>21850000</v>
      </c>
    </row>
    <row r="26" spans="2:13" ht="15.75" customHeight="1" x14ac:dyDescent="0.25">
      <c r="B26" s="6" t="s">
        <v>28</v>
      </c>
      <c r="C26" s="80" t="str">
        <f t="shared" si="1"/>
        <v/>
      </c>
      <c r="D26" s="81" t="str">
        <f t="shared" si="0"/>
        <v>Herlambang</v>
      </c>
      <c r="E26" s="13" t="s">
        <v>14</v>
      </c>
      <c r="F26" s="83" t="str">
        <f t="shared" si="2"/>
        <v/>
      </c>
      <c r="G26" s="81" t="s">
        <v>63</v>
      </c>
      <c r="H26" s="33">
        <v>42500000</v>
      </c>
    </row>
    <row r="27" spans="2:13" ht="15.75" customHeight="1" x14ac:dyDescent="0.25">
      <c r="B27" s="6" t="s">
        <v>8</v>
      </c>
      <c r="C27" s="80" t="str">
        <f t="shared" si="1"/>
        <v/>
      </c>
      <c r="D27" s="81" t="str">
        <f t="shared" si="0"/>
        <v>Gunawan Herwidodo</v>
      </c>
      <c r="E27" s="13" t="s">
        <v>16</v>
      </c>
      <c r="F27" s="83" t="str">
        <f t="shared" si="2"/>
        <v/>
      </c>
      <c r="G27" s="81" t="s">
        <v>61</v>
      </c>
      <c r="H27" s="33">
        <v>25000000</v>
      </c>
      <c r="J27" s="47"/>
      <c r="K27" s="47"/>
      <c r="L27" s="47"/>
      <c r="M27" s="47"/>
    </row>
    <row r="28" spans="2:13" ht="15.75" customHeight="1" x14ac:dyDescent="0.25">
      <c r="B28" s="6" t="s">
        <v>21</v>
      </c>
      <c r="C28" s="80" t="str">
        <f t="shared" si="1"/>
        <v/>
      </c>
      <c r="D28" s="81" t="str">
        <f t="shared" si="0"/>
        <v>Andi Marestio N</v>
      </c>
      <c r="E28" s="13" t="s">
        <v>20</v>
      </c>
      <c r="F28" s="83" t="str">
        <f t="shared" si="2"/>
        <v/>
      </c>
      <c r="G28" s="81" t="s">
        <v>63</v>
      </c>
      <c r="H28" s="33">
        <v>24500000</v>
      </c>
      <c r="J28" s="93"/>
      <c r="K28" s="47"/>
      <c r="L28" s="47"/>
      <c r="M28" s="47"/>
    </row>
    <row r="29" spans="2:13" ht="15.75" customHeight="1" x14ac:dyDescent="0.25">
      <c r="B29" s="6" t="s">
        <v>5</v>
      </c>
      <c r="C29" s="80" t="str">
        <f t="shared" si="1"/>
        <v/>
      </c>
      <c r="D29" s="81" t="str">
        <f t="shared" si="0"/>
        <v>Pitta Yohana</v>
      </c>
      <c r="E29" s="13" t="s">
        <v>20</v>
      </c>
      <c r="F29" s="83" t="str">
        <f t="shared" si="2"/>
        <v/>
      </c>
      <c r="G29" s="81" t="s">
        <v>63</v>
      </c>
      <c r="H29" s="33">
        <v>165000000</v>
      </c>
      <c r="J29" s="94"/>
      <c r="K29" s="95"/>
      <c r="L29" s="95"/>
      <c r="M29" s="95"/>
    </row>
    <row r="30" spans="2:13" ht="15.75" customHeight="1" x14ac:dyDescent="0.25">
      <c r="B30" s="6" t="s">
        <v>15</v>
      </c>
      <c r="C30" s="80" t="str">
        <f t="shared" si="1"/>
        <v/>
      </c>
      <c r="D30" s="81" t="str">
        <f t="shared" si="0"/>
        <v>Ferdy Antomi</v>
      </c>
      <c r="E30" s="13" t="s">
        <v>16</v>
      </c>
      <c r="F30" s="83" t="str">
        <f t="shared" si="2"/>
        <v/>
      </c>
      <c r="G30" s="81" t="s">
        <v>62</v>
      </c>
      <c r="H30" s="33">
        <v>125400000</v>
      </c>
      <c r="J30" s="77"/>
      <c r="K30" s="96"/>
      <c r="L30" s="47"/>
      <c r="M30" s="47"/>
    </row>
    <row r="31" spans="2:13" ht="15.75" customHeight="1" x14ac:dyDescent="0.25">
      <c r="B31" s="6" t="s">
        <v>5</v>
      </c>
      <c r="C31" s="80" t="str">
        <f t="shared" si="1"/>
        <v/>
      </c>
      <c r="D31" s="81" t="str">
        <f t="shared" si="0"/>
        <v>Pitta Yohana</v>
      </c>
      <c r="E31" s="13" t="s">
        <v>16</v>
      </c>
      <c r="F31" s="83" t="str">
        <f t="shared" si="2"/>
        <v/>
      </c>
      <c r="G31" s="81" t="s">
        <v>61</v>
      </c>
      <c r="H31" s="33">
        <v>16750000</v>
      </c>
      <c r="J31" s="77"/>
      <c r="K31" s="78"/>
      <c r="L31" s="47"/>
      <c r="M31" s="47"/>
    </row>
    <row r="32" spans="2:13" ht="15.75" customHeight="1" x14ac:dyDescent="0.25">
      <c r="B32" s="6" t="s">
        <v>17</v>
      </c>
      <c r="C32" s="80" t="str">
        <f t="shared" si="1"/>
        <v/>
      </c>
      <c r="D32" s="81" t="str">
        <f t="shared" si="0"/>
        <v>Yanes Sipahutar</v>
      </c>
      <c r="E32" s="13" t="s">
        <v>14</v>
      </c>
      <c r="F32" s="83" t="str">
        <f t="shared" si="2"/>
        <v/>
      </c>
      <c r="G32" s="81" t="s">
        <v>62</v>
      </c>
      <c r="H32" s="33">
        <v>45250000</v>
      </c>
      <c r="J32" s="77"/>
      <c r="K32" s="78"/>
      <c r="L32" s="47"/>
      <c r="M32" s="47"/>
    </row>
    <row r="33" spans="2:8" ht="15.75" customHeight="1" x14ac:dyDescent="0.25">
      <c r="B33" s="6" t="s">
        <v>35</v>
      </c>
      <c r="C33" s="80" t="str">
        <f t="shared" si="1"/>
        <v/>
      </c>
      <c r="D33" s="81" t="str">
        <f t="shared" si="0"/>
        <v>Aries Purnomo</v>
      </c>
      <c r="E33" s="13" t="s">
        <v>16</v>
      </c>
      <c r="F33" s="83" t="str">
        <f t="shared" si="2"/>
        <v/>
      </c>
      <c r="G33" s="81" t="s">
        <v>63</v>
      </c>
      <c r="H33" s="33">
        <v>75000000</v>
      </c>
    </row>
    <row r="34" spans="2:8" ht="15.75" customHeight="1" x14ac:dyDescent="0.25">
      <c r="B34" s="6" t="s">
        <v>23</v>
      </c>
      <c r="C34" s="80" t="str">
        <f t="shared" si="1"/>
        <v/>
      </c>
      <c r="D34" s="81" t="str">
        <f t="shared" si="0"/>
        <v>Elrik Widi Satmoko</v>
      </c>
      <c r="E34" s="13" t="s">
        <v>20</v>
      </c>
      <c r="F34" s="83" t="str">
        <f t="shared" si="2"/>
        <v/>
      </c>
      <c r="G34" s="81" t="s">
        <v>62</v>
      </c>
      <c r="H34" s="33">
        <v>21500000</v>
      </c>
    </row>
    <row r="35" spans="2:8" ht="15.75" customHeight="1" x14ac:dyDescent="0.25">
      <c r="B35" s="6" t="s">
        <v>17</v>
      </c>
      <c r="C35" s="80" t="str">
        <f t="shared" si="1"/>
        <v/>
      </c>
      <c r="D35" s="81" t="str">
        <f t="shared" si="0"/>
        <v>Yanes Sipahutar</v>
      </c>
      <c r="E35" s="13" t="s">
        <v>16</v>
      </c>
      <c r="F35" s="83" t="str">
        <f t="shared" si="2"/>
        <v/>
      </c>
      <c r="G35" s="81" t="s">
        <v>61</v>
      </c>
      <c r="H35" s="33">
        <v>24500000</v>
      </c>
    </row>
    <row r="36" spans="2:8" ht="15.75" customHeight="1" x14ac:dyDescent="0.25">
      <c r="B36" s="6" t="s">
        <v>19</v>
      </c>
      <c r="C36" s="80" t="str">
        <f t="shared" si="1"/>
        <v/>
      </c>
      <c r="D36" s="81" t="str">
        <f t="shared" ref="D36:D53" si="3">VLOOKUP(B36,ALAMAT,2)</f>
        <v>Sidik Purnomo</v>
      </c>
      <c r="E36" s="13" t="s">
        <v>16</v>
      </c>
      <c r="F36" s="83" t="str">
        <f t="shared" si="2"/>
        <v/>
      </c>
      <c r="G36" s="81" t="s">
        <v>63</v>
      </c>
      <c r="H36" s="33">
        <v>45250000</v>
      </c>
    </row>
    <row r="37" spans="2:8" ht="15.75" customHeight="1" x14ac:dyDescent="0.25">
      <c r="B37" s="6" t="s">
        <v>8</v>
      </c>
      <c r="C37" s="80" t="str">
        <f t="shared" si="1"/>
        <v/>
      </c>
      <c r="D37" s="81" t="str">
        <f t="shared" si="3"/>
        <v>Gunawan Herwidodo</v>
      </c>
      <c r="E37" s="13" t="s">
        <v>16</v>
      </c>
      <c r="F37" s="83" t="str">
        <f t="shared" si="2"/>
        <v/>
      </c>
      <c r="G37" s="81" t="s">
        <v>61</v>
      </c>
      <c r="H37" s="33">
        <v>22500000</v>
      </c>
    </row>
    <row r="38" spans="2:8" ht="15.75" customHeight="1" x14ac:dyDescent="0.25">
      <c r="B38" s="6" t="s">
        <v>11</v>
      </c>
      <c r="C38" s="80" t="str">
        <f t="shared" si="1"/>
        <v/>
      </c>
      <c r="D38" s="81" t="str">
        <f t="shared" si="3"/>
        <v>Rohmat Supriyadi</v>
      </c>
      <c r="E38" s="13" t="s">
        <v>14</v>
      </c>
      <c r="F38" s="83" t="str">
        <f t="shared" si="2"/>
        <v/>
      </c>
      <c r="G38" s="81" t="s">
        <v>63</v>
      </c>
      <c r="H38" s="33">
        <v>19875000</v>
      </c>
    </row>
    <row r="39" spans="2:8" ht="15.75" customHeight="1" x14ac:dyDescent="0.25">
      <c r="B39" s="6" t="s">
        <v>5</v>
      </c>
      <c r="C39" s="80" t="str">
        <f t="shared" si="1"/>
        <v/>
      </c>
      <c r="D39" s="81" t="str">
        <f t="shared" si="3"/>
        <v>Pitta Yohana</v>
      </c>
      <c r="E39" s="13" t="s">
        <v>20</v>
      </c>
      <c r="F39" s="83" t="str">
        <f t="shared" si="2"/>
        <v/>
      </c>
      <c r="G39" s="81" t="s">
        <v>61</v>
      </c>
      <c r="H39" s="33">
        <v>25750000</v>
      </c>
    </row>
    <row r="40" spans="2:8" ht="15.75" customHeight="1" x14ac:dyDescent="0.25">
      <c r="B40" s="6" t="s">
        <v>17</v>
      </c>
      <c r="C40" s="80" t="str">
        <f t="shared" si="1"/>
        <v/>
      </c>
      <c r="D40" s="81" t="str">
        <f t="shared" si="3"/>
        <v>Yanes Sipahutar</v>
      </c>
      <c r="E40" s="13" t="s">
        <v>14</v>
      </c>
      <c r="F40" s="83" t="str">
        <f t="shared" si="2"/>
        <v/>
      </c>
      <c r="G40" s="81" t="s">
        <v>61</v>
      </c>
      <c r="H40" s="33">
        <v>45250000</v>
      </c>
    </row>
    <row r="41" spans="2:8" ht="15.75" customHeight="1" x14ac:dyDescent="0.25">
      <c r="B41" s="6" t="s">
        <v>15</v>
      </c>
      <c r="C41" s="80" t="str">
        <f t="shared" si="1"/>
        <v/>
      </c>
      <c r="D41" s="81" t="str">
        <f t="shared" si="3"/>
        <v>Ferdy Antomi</v>
      </c>
      <c r="E41" s="13" t="s">
        <v>14</v>
      </c>
      <c r="F41" s="83" t="str">
        <f t="shared" si="2"/>
        <v/>
      </c>
      <c r="G41" s="81" t="s">
        <v>62</v>
      </c>
      <c r="H41" s="33">
        <v>19580000</v>
      </c>
    </row>
    <row r="42" spans="2:8" ht="15.75" customHeight="1" x14ac:dyDescent="0.25">
      <c r="B42" s="6" t="s">
        <v>21</v>
      </c>
      <c r="C42" s="80" t="str">
        <f t="shared" si="1"/>
        <v/>
      </c>
      <c r="D42" s="81" t="str">
        <f t="shared" si="3"/>
        <v>Andi Marestio N</v>
      </c>
      <c r="E42" s="13" t="s">
        <v>16</v>
      </c>
      <c r="F42" s="83" t="str">
        <f t="shared" si="2"/>
        <v/>
      </c>
      <c r="G42" s="81" t="s">
        <v>63</v>
      </c>
      <c r="H42" s="33">
        <v>21500000</v>
      </c>
    </row>
    <row r="43" spans="2:8" ht="15.75" customHeight="1" x14ac:dyDescent="0.25">
      <c r="B43" s="6" t="s">
        <v>5</v>
      </c>
      <c r="C43" s="80" t="str">
        <f t="shared" si="1"/>
        <v/>
      </c>
      <c r="D43" s="81" t="str">
        <f t="shared" si="3"/>
        <v>Pitta Yohana</v>
      </c>
      <c r="E43" s="13" t="s">
        <v>16</v>
      </c>
      <c r="F43" s="83" t="str">
        <f t="shared" si="2"/>
        <v/>
      </c>
      <c r="G43" s="81" t="s">
        <v>62</v>
      </c>
      <c r="H43" s="33">
        <v>42500000</v>
      </c>
    </row>
    <row r="44" spans="2:8" ht="15.75" customHeight="1" x14ac:dyDescent="0.25">
      <c r="B44" s="6" t="s">
        <v>19</v>
      </c>
      <c r="C44" s="80" t="str">
        <f t="shared" si="1"/>
        <v/>
      </c>
      <c r="D44" s="81" t="str">
        <f t="shared" si="3"/>
        <v>Sidik Purnomo</v>
      </c>
      <c r="E44" s="13" t="s">
        <v>20</v>
      </c>
      <c r="F44" s="83" t="str">
        <f t="shared" si="2"/>
        <v/>
      </c>
      <c r="G44" s="81" t="s">
        <v>61</v>
      </c>
      <c r="H44" s="33">
        <v>45785000</v>
      </c>
    </row>
    <row r="45" spans="2:8" ht="15.75" customHeight="1" x14ac:dyDescent="0.25">
      <c r="B45" s="6" t="s">
        <v>8</v>
      </c>
      <c r="C45" s="80" t="str">
        <f t="shared" si="1"/>
        <v/>
      </c>
      <c r="D45" s="81" t="str">
        <f t="shared" si="3"/>
        <v>Gunawan Herwidodo</v>
      </c>
      <c r="E45" s="13" t="s">
        <v>16</v>
      </c>
      <c r="F45" s="83" t="str">
        <f t="shared" si="2"/>
        <v/>
      </c>
      <c r="G45" s="81" t="s">
        <v>61</v>
      </c>
      <c r="H45" s="33">
        <v>21500000</v>
      </c>
    </row>
    <row r="46" spans="2:8" ht="15.75" customHeight="1" x14ac:dyDescent="0.25">
      <c r="B46" s="6" t="s">
        <v>15</v>
      </c>
      <c r="C46" s="80" t="str">
        <f t="shared" si="1"/>
        <v/>
      </c>
      <c r="D46" s="81" t="str">
        <f t="shared" si="3"/>
        <v>Ferdy Antomi</v>
      </c>
      <c r="E46" s="13" t="s">
        <v>14</v>
      </c>
      <c r="F46" s="83" t="str">
        <f t="shared" si="2"/>
        <v/>
      </c>
      <c r="G46" s="81" t="s">
        <v>63</v>
      </c>
      <c r="H46" s="33">
        <v>24870000</v>
      </c>
    </row>
    <row r="47" spans="2:8" ht="15.75" customHeight="1" x14ac:dyDescent="0.25">
      <c r="B47" s="6" t="s">
        <v>23</v>
      </c>
      <c r="C47" s="80" t="str">
        <f t="shared" si="1"/>
        <v/>
      </c>
      <c r="D47" s="81" t="str">
        <f t="shared" si="3"/>
        <v>Elrik Widi Satmoko</v>
      </c>
      <c r="E47" s="13" t="s">
        <v>16</v>
      </c>
      <c r="F47" s="83" t="str">
        <f t="shared" si="2"/>
        <v/>
      </c>
      <c r="G47" s="81" t="s">
        <v>62</v>
      </c>
      <c r="H47" s="33">
        <v>12500000</v>
      </c>
    </row>
    <row r="48" spans="2:8" ht="15.75" customHeight="1" x14ac:dyDescent="0.25">
      <c r="B48" s="6" t="s">
        <v>21</v>
      </c>
      <c r="C48" s="80" t="str">
        <f t="shared" si="1"/>
        <v/>
      </c>
      <c r="D48" s="81" t="str">
        <f t="shared" si="3"/>
        <v>Andi Marestio N</v>
      </c>
      <c r="E48" s="13" t="s">
        <v>16</v>
      </c>
      <c r="F48" s="83" t="str">
        <f t="shared" si="2"/>
        <v/>
      </c>
      <c r="G48" s="81" t="s">
        <v>61</v>
      </c>
      <c r="H48" s="33">
        <v>3500000</v>
      </c>
    </row>
    <row r="49" spans="2:8" ht="15.75" customHeight="1" x14ac:dyDescent="0.25">
      <c r="B49" s="6" t="s">
        <v>15</v>
      </c>
      <c r="C49" s="80" t="str">
        <f t="shared" si="1"/>
        <v/>
      </c>
      <c r="D49" s="81" t="str">
        <f t="shared" si="3"/>
        <v>Ferdy Antomi</v>
      </c>
      <c r="E49" s="13" t="s">
        <v>14</v>
      </c>
      <c r="F49" s="83" t="str">
        <f t="shared" si="2"/>
        <v/>
      </c>
      <c r="G49" s="81" t="s">
        <v>62</v>
      </c>
      <c r="H49" s="33">
        <v>48750000</v>
      </c>
    </row>
    <row r="50" spans="2:8" ht="15.75" customHeight="1" x14ac:dyDescent="0.25">
      <c r="B50" s="6" t="s">
        <v>35</v>
      </c>
      <c r="C50" s="80" t="str">
        <f t="shared" si="1"/>
        <v/>
      </c>
      <c r="D50" s="81" t="str">
        <f t="shared" si="3"/>
        <v>Aries Purnomo</v>
      </c>
      <c r="E50" s="13" t="s">
        <v>14</v>
      </c>
      <c r="F50" s="83" t="str">
        <f t="shared" si="2"/>
        <v/>
      </c>
      <c r="G50" s="81" t="s">
        <v>63</v>
      </c>
      <c r="H50" s="33">
        <v>52500000</v>
      </c>
    </row>
    <row r="51" spans="2:8" ht="15.75" customHeight="1" x14ac:dyDescent="0.25">
      <c r="B51" s="6" t="s">
        <v>8</v>
      </c>
      <c r="C51" s="80" t="str">
        <f t="shared" si="1"/>
        <v/>
      </c>
      <c r="D51" s="81" t="str">
        <f t="shared" si="3"/>
        <v>Gunawan Herwidodo</v>
      </c>
      <c r="E51" s="13" t="s">
        <v>16</v>
      </c>
      <c r="F51" s="83" t="str">
        <f t="shared" si="2"/>
        <v/>
      </c>
      <c r="G51" s="81" t="s">
        <v>61</v>
      </c>
      <c r="H51" s="33">
        <v>6350000</v>
      </c>
    </row>
    <row r="52" spans="2:8" ht="15.75" customHeight="1" x14ac:dyDescent="0.25">
      <c r="B52" s="6" t="s">
        <v>35</v>
      </c>
      <c r="C52" s="80" t="str">
        <f t="shared" si="1"/>
        <v/>
      </c>
      <c r="D52" s="81" t="str">
        <f t="shared" si="3"/>
        <v>Aries Purnomo</v>
      </c>
      <c r="E52" s="13" t="s">
        <v>14</v>
      </c>
      <c r="F52" s="83" t="str">
        <f t="shared" si="2"/>
        <v/>
      </c>
      <c r="G52" s="81" t="s">
        <v>61</v>
      </c>
      <c r="H52" s="33">
        <v>18750000</v>
      </c>
    </row>
    <row r="53" spans="2:8" ht="15.75" customHeight="1" x14ac:dyDescent="0.25">
      <c r="B53" s="34" t="s">
        <v>17</v>
      </c>
      <c r="C53" s="97" t="str">
        <f t="shared" si="1"/>
        <v/>
      </c>
      <c r="D53" s="98" t="str">
        <f t="shared" si="3"/>
        <v>Yanes Sipahutar</v>
      </c>
      <c r="E53" s="35" t="s">
        <v>16</v>
      </c>
      <c r="F53" s="99" t="str">
        <f t="shared" si="2"/>
        <v/>
      </c>
      <c r="G53" s="98" t="s">
        <v>61</v>
      </c>
      <c r="H53" s="36">
        <v>25450000</v>
      </c>
    </row>
    <row r="54" spans="2:8" x14ac:dyDescent="0.25">
      <c r="B54" s="111" t="s">
        <v>25</v>
      </c>
      <c r="C54" s="111"/>
      <c r="D54" s="111"/>
      <c r="E54" s="111"/>
      <c r="F54" s="111"/>
      <c r="G54" s="111"/>
      <c r="H54" s="100">
        <f>SUM(H4:H53)</f>
        <v>1417589400</v>
      </c>
    </row>
    <row r="55" spans="2:8" ht="19.5" customHeight="1" x14ac:dyDescent="0.25"/>
  </sheetData>
  <mergeCells count="5">
    <mergeCell ref="J8:L10"/>
    <mergeCell ref="J6:K6"/>
    <mergeCell ref="C3:D3"/>
    <mergeCell ref="F3:G3"/>
    <mergeCell ref="B54:G54"/>
  </mergeCells>
  <conditionalFormatting sqref="F4:F53">
    <cfRule type="notContainsBlanks" dxfId="12" priority="3">
      <formula>LEN(TRIM(F4))&gt;0</formula>
    </cfRule>
  </conditionalFormatting>
  <conditionalFormatting sqref="C4:C53">
    <cfRule type="notContainsBlanks" dxfId="11" priority="2">
      <formula>LEN(TRIM(C4))&gt;0</formula>
    </cfRule>
  </conditionalFormatting>
  <conditionalFormatting sqref="L15:M17">
    <cfRule type="expression" dxfId="10" priority="1">
      <formula>$L$5=$L15</formula>
    </cfRule>
  </conditionalFormatting>
  <dataValidations count="2">
    <dataValidation type="list" allowBlank="1" showInputMessage="1" showErrorMessage="1" sqref="B4:B53">
      <formula1>#REF!</formula1>
    </dataValidation>
    <dataValidation type="list" allowBlank="1" showInputMessage="1" showErrorMessage="1" sqref="G4:G53">
      <formula1>$Q$5:$Q$7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10</xdr:col>
                    <xdr:colOff>95250</xdr:colOff>
                    <xdr:row>3</xdr:row>
                    <xdr:rowOff>19050</xdr:rowOff>
                  </from>
                  <to>
                    <xdr:col>10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10</xdr:col>
                    <xdr:colOff>95250</xdr:colOff>
                    <xdr:row>4</xdr:row>
                    <xdr:rowOff>9525</xdr:rowOff>
                  </from>
                  <to>
                    <xdr:col>10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KASUS1</vt:lpstr>
      <vt:lpstr>KASUS2</vt:lpstr>
      <vt:lpstr>KASUS3</vt:lpstr>
      <vt:lpstr>KASUS4</vt:lpstr>
      <vt:lpstr>KASUS5</vt:lpstr>
      <vt:lpstr>ALAMAT</vt:lpstr>
      <vt:lpstr>KASUS4!NAMA</vt:lpstr>
      <vt:lpstr>KASUS5!NAMA</vt:lpstr>
      <vt:lpstr>KASUS2!PEMBELI</vt:lpstr>
      <vt:lpstr>PEMBELI</vt:lpstr>
      <vt:lpstr>KASUS5!SALES</vt:lpstr>
      <vt:lpstr>KASUS4!TRANSAKSI</vt:lpstr>
      <vt:lpstr>KASUS5!TRANSAKSI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2019-05-20T08:51:47Z</dcterms:created>
  <dcterms:modified xsi:type="dcterms:W3CDTF">2019-05-29T07:47:29Z</dcterms:modified>
</cp:coreProperties>
</file>